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4" autoFilterDateGrouping="1"/>
  </bookViews>
  <sheets>
    <sheet xmlns:r="http://schemas.openxmlformats.org/officeDocument/2006/relationships" name="🏭 Fornecedores" sheetId="1" state="visible" r:id="rId1"/>
    <sheet xmlns:r="http://schemas.openxmlformats.org/officeDocument/2006/relationships" name="📦 Inventário" sheetId="2" state="visible" r:id="rId2"/>
    <sheet xmlns:r="http://schemas.openxmlformats.org/officeDocument/2006/relationships" name="🔄 Movimentação" sheetId="3" state="visible" r:id="rId3"/>
    <sheet xmlns:r="http://schemas.openxmlformats.org/officeDocument/2006/relationships" name="🚨 Alertas de Reposição" sheetId="4" state="visible" r:id="rId4"/>
    <sheet xmlns:r="http://schemas.openxmlformats.org/officeDocument/2006/relationships" name="📊 Dashboard" sheetId="5" state="visible" r:id="rId5"/>
    <sheet xmlns:r="http://schemas.openxmlformats.org/officeDocument/2006/relationships" name="📖 Guia de Uso" sheetId="6" state="visible" r:id="rId6"/>
  </sheets>
  <definedNames/>
  <calcPr calcId="124519" fullCalcOnLoad="1"/>
</workbook>
</file>

<file path=xl/styles.xml><?xml version="1.0" encoding="utf-8"?>
<styleSheet xmlns="http://schemas.openxmlformats.org/spreadsheetml/2006/main">
  <numFmts count="4">
    <numFmt numFmtId="164" formatCode="R$ #,##0.00"/>
    <numFmt numFmtId="165" formatCode="0.0%"/>
    <numFmt numFmtId="166" formatCode=""/>
    <numFmt numFmtId="167" formatCode="DD/MM/YYYY"/>
  </numFmts>
  <fonts count="15">
    <font>
      <name val="Calibri"/>
      <family val="2"/>
      <color theme="1"/>
      <sz val="11"/>
      <scheme val="minor"/>
    </font>
    <font>
      <name val="Arial"/>
      <b val="1"/>
      <color rgb="00FFFFFF"/>
      <sz val="14"/>
    </font>
    <font>
      <name val="Arial"/>
      <i val="1"/>
      <color rgb="00F57F17"/>
      <sz val="10"/>
    </font>
    <font>
      <name val="Arial"/>
      <b val="1"/>
      <color rgb="00FFFFFF"/>
      <sz val="9"/>
    </font>
    <font>
      <name val="Arial"/>
      <b val="1"/>
      <color rgb="00FFFFFF"/>
      <sz val="10"/>
    </font>
    <font>
      <name val="Arial"/>
      <b val="1"/>
      <color rgb="00FFFFFF"/>
      <sz val="13"/>
    </font>
    <font>
      <name val="Arial"/>
      <b val="1"/>
      <color rgb="000D1B2A"/>
      <sz val="10"/>
    </font>
    <font>
      <name val="Arial"/>
      <b val="1"/>
      <color rgb="00FFFFFF"/>
      <sz val="8"/>
    </font>
    <font>
      <name val="Arial"/>
      <b val="1"/>
      <color rgb="00FFFFFF"/>
      <sz val="15"/>
    </font>
    <font>
      <name val="Arial"/>
      <b val="1"/>
      <color rgb="00B71C1C"/>
      <sz val="10"/>
    </font>
    <font>
      <name val="Arial"/>
      <b val="1"/>
      <color rgb="0000695C"/>
      <sz val="10"/>
    </font>
    <font>
      <name val="Arial"/>
      <b val="1"/>
      <color rgb="00FFFFFF"/>
      <sz val="11"/>
    </font>
    <font>
      <name val="Arial"/>
      <b val="1"/>
      <color rgb="000D1B2A"/>
      <sz val="12"/>
    </font>
    <font>
      <name val="Arial"/>
      <color rgb="000D1B2A"/>
      <sz val="10"/>
    </font>
    <font>
      <name val="Arial"/>
      <color rgb="000D1B2A"/>
      <sz val="8"/>
    </font>
  </fonts>
  <fills count="16">
    <fill>
      <patternFill/>
    </fill>
    <fill>
      <patternFill patternType="gray125"/>
    </fill>
    <fill>
      <patternFill patternType="solid">
        <fgColor rgb="000D1B2A"/>
      </patternFill>
    </fill>
    <fill>
      <patternFill patternType="solid">
        <fgColor rgb="001B2A3B"/>
      </patternFill>
    </fill>
    <fill>
      <patternFill patternType="solid">
        <fgColor rgb="001565C0"/>
      </patternFill>
    </fill>
    <fill>
      <patternFill patternType="solid">
        <fgColor rgb="0000695C"/>
      </patternFill>
    </fill>
    <fill>
      <patternFill patternType="solid">
        <fgColor rgb="00E65100"/>
      </patternFill>
    </fill>
    <fill>
      <patternFill patternType="solid">
        <fgColor rgb="004A148C"/>
      </patternFill>
    </fill>
    <fill>
      <patternFill patternType="solid">
        <fgColor rgb="00FFFDE7"/>
      </patternFill>
    </fill>
    <fill>
      <patternFill patternType="solid">
        <fgColor rgb="002E7D32"/>
      </patternFill>
    </fill>
    <fill>
      <patternFill patternType="solid">
        <fgColor rgb="00B71C1C"/>
      </patternFill>
    </fill>
    <fill>
      <patternFill patternType="solid">
        <fgColor rgb="00F8F9FA"/>
      </patternFill>
    </fill>
    <fill>
      <patternFill patternType="solid">
        <fgColor rgb="00F0F4FF"/>
      </patternFill>
    </fill>
    <fill>
      <patternFill patternType="solid">
        <fgColor rgb="00FFF3F3"/>
      </patternFill>
    </fill>
    <fill>
      <patternFill patternType="solid">
        <fgColor rgb="00FFEBEE"/>
      </patternFill>
    </fill>
    <fill>
      <patternFill patternType="solid">
        <fgColor rgb="00FFF9C4"/>
      </patternFill>
    </fill>
  </fills>
  <borders count="3">
    <border>
      <left/>
      <right/>
      <top/>
      <bottom/>
      <diagonal/>
    </border>
    <border>
      <left style="thin">
        <color rgb="00CCCCCC"/>
      </left>
      <right style="thin">
        <color rgb="00CCCCCC"/>
      </right>
      <top style="thin">
        <color rgb="00CCCCCC"/>
      </top>
      <bottom style="thin">
        <color rgb="00CCCCCC"/>
      </bottom>
    </border>
    <border>
      <left style="medium">
        <color rgb="00888888"/>
      </left>
      <right style="medium">
        <color rgb="00888888"/>
      </right>
      <top style="medium">
        <color rgb="00888888"/>
      </top>
      <bottom style="medium">
        <color rgb="00888888"/>
      </bottom>
    </border>
  </borders>
  <cellStyleXfs count="1">
    <xf numFmtId="0" fontId="0" fillId="0" borderId="0"/>
  </cellStyleXfs>
  <cellXfs count="75">
    <xf numFmtId="0" fontId="0" fillId="0" borderId="0" pivotButton="0" quotePrefix="0" xfId="0"/>
    <xf numFmtId="0" fontId="0" fillId="2"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2" borderId="1" applyAlignment="1" pivotButton="0" quotePrefix="0" xfId="0">
      <alignment horizontal="center" vertical="center" wrapText="1"/>
    </xf>
    <xf numFmtId="0" fontId="3" fillId="4" borderId="1" applyAlignment="1" pivotButton="0" quotePrefix="0" xfId="0">
      <alignment horizontal="center" vertical="center" wrapText="1"/>
    </xf>
    <xf numFmtId="0" fontId="3" fillId="5" borderId="1" applyAlignment="1" pivotButton="0" quotePrefix="0" xfId="0">
      <alignment horizontal="center" vertical="center" wrapText="1"/>
    </xf>
    <xf numFmtId="0" fontId="3" fillId="6" borderId="1" applyAlignment="1" pivotButton="0" quotePrefix="0" xfId="0">
      <alignment horizontal="center" vertical="center" wrapText="1"/>
    </xf>
    <xf numFmtId="0" fontId="3" fillId="7" borderId="1" applyAlignment="1" pivotButton="0" quotePrefix="0" xfId="0">
      <alignment horizontal="center" vertical="center" wrapText="1"/>
    </xf>
    <xf numFmtId="0" fontId="0" fillId="8" borderId="1" applyAlignment="1" pivotButton="0" quotePrefix="0" xfId="0">
      <alignment horizontal="left" vertical="center" wrapText="1"/>
    </xf>
    <xf numFmtId="1" fontId="0" fillId="8" borderId="1" applyAlignment="1" pivotButton="0" quotePrefix="0" xfId="0">
      <alignment horizontal="center" vertical="center" wrapText="1"/>
    </xf>
    <xf numFmtId="0" fontId="0" fillId="8" borderId="1" applyAlignment="1" pivotButton="0" quotePrefix="0" xfId="0">
      <alignment horizontal="center" vertical="center" wrapText="1"/>
    </xf>
    <xf numFmtId="0" fontId="4" fillId="4" borderId="2" applyAlignment="1" pivotButton="0" quotePrefix="0" xfId="0">
      <alignment horizontal="center" vertical="center" wrapText="1"/>
    </xf>
    <xf numFmtId="0" fontId="5" fillId="4" borderId="2" applyAlignment="1" pivotButton="0" quotePrefix="0" xfId="0">
      <alignment horizontal="center" vertical="center" wrapText="1"/>
    </xf>
    <xf numFmtId="0" fontId="3" fillId="9" borderId="1" applyAlignment="1" pivotButton="0" quotePrefix="0" xfId="0">
      <alignment horizontal="center" vertical="center" wrapText="1"/>
    </xf>
    <xf numFmtId="0" fontId="3" fillId="10" borderId="1" applyAlignment="1" pivotButton="0" quotePrefix="0" xfId="0">
      <alignment horizontal="center" vertical="center" wrapText="1"/>
    </xf>
    <xf numFmtId="164" fontId="0" fillId="8" borderId="1" applyAlignment="1" pivotButton="0" quotePrefix="0" xfId="0">
      <alignment horizontal="center" vertical="center" wrapText="1"/>
    </xf>
    <xf numFmtId="165" fontId="6" fillId="11" borderId="1" applyAlignment="1" pivotButton="0" quotePrefix="0" xfId="0">
      <alignment horizontal="center" vertical="center" wrapText="1"/>
    </xf>
    <xf numFmtId="0" fontId="6" fillId="11" borderId="1" applyAlignment="1" pivotButton="0" quotePrefix="0" xfId="0">
      <alignment horizontal="center" vertical="center" wrapText="1"/>
    </xf>
    <xf numFmtId="165" fontId="6" fillId="12" borderId="1" applyAlignment="1" pivotButton="0" quotePrefix="0" xfId="0">
      <alignment horizontal="center" vertical="center" wrapText="1"/>
    </xf>
    <xf numFmtId="0" fontId="6" fillId="12" borderId="1" applyAlignment="1" pivotButton="0" quotePrefix="0" xfId="0">
      <alignment horizontal="center" vertical="center" wrapText="1"/>
    </xf>
    <xf numFmtId="0" fontId="4" fillId="2" borderId="2" applyAlignment="1" pivotButton="0" quotePrefix="0" xfId="0">
      <alignment horizontal="center" vertical="center" wrapText="1"/>
    </xf>
    <xf numFmtId="0" fontId="7" fillId="4" borderId="1" applyAlignment="1" pivotButton="0" quotePrefix="0" xfId="0">
      <alignment horizontal="center" vertical="center" wrapText="1"/>
    </xf>
    <xf numFmtId="0" fontId="7" fillId="6" borderId="1" applyAlignment="1" pivotButton="0" quotePrefix="0" xfId="0">
      <alignment horizontal="center" vertical="center" wrapText="1"/>
    </xf>
    <xf numFmtId="0" fontId="7" fillId="9" borderId="1" applyAlignment="1" pivotButton="0" quotePrefix="0" xfId="0">
      <alignment horizontal="center" vertical="center" wrapText="1"/>
    </xf>
    <xf numFmtId="0" fontId="7" fillId="10" borderId="1" applyAlignment="1" pivotButton="0" quotePrefix="0" xfId="0">
      <alignment horizontal="center" vertical="center" wrapText="1"/>
    </xf>
    <xf numFmtId="166" fontId="1" fillId="4" borderId="2" applyAlignment="1" pivotButton="0" quotePrefix="0" xfId="0">
      <alignment horizontal="center" vertical="center" wrapText="1"/>
    </xf>
    <xf numFmtId="164" fontId="1" fillId="6" borderId="2" applyAlignment="1" pivotButton="0" quotePrefix="0" xfId="0">
      <alignment horizontal="center" vertical="center" wrapText="1"/>
    </xf>
    <xf numFmtId="164" fontId="1" fillId="9" borderId="2" applyAlignment="1" pivotButton="0" quotePrefix="0" xfId="0">
      <alignment horizontal="center" vertical="center" wrapText="1"/>
    </xf>
    <xf numFmtId="1" fontId="1" fillId="10" borderId="2" applyAlignment="1" pivotButton="0" quotePrefix="0" xfId="0">
      <alignment horizontal="center" vertical="center" wrapText="1"/>
    </xf>
    <xf numFmtId="1" fontId="1" fillId="9" borderId="2" applyAlignment="1" pivotButton="0" quotePrefix="0" xfId="0">
      <alignment horizontal="center" vertical="center" wrapText="1"/>
    </xf>
    <xf numFmtId="167" fontId="0" fillId="8" borderId="1" applyAlignment="1" pivotButton="0" quotePrefix="0" xfId="0">
      <alignment horizontal="center" vertical="center" wrapText="1"/>
    </xf>
    <xf numFmtId="164" fontId="6" fillId="11" borderId="1" applyAlignment="1" pivotButton="0" quotePrefix="0" xfId="0">
      <alignment horizontal="center" vertical="center" wrapText="1"/>
    </xf>
    <xf numFmtId="164" fontId="6" fillId="12" borderId="1" applyAlignment="1" pivotButton="0" quotePrefix="0" xfId="0">
      <alignment horizontal="center" vertical="center" wrapText="1"/>
    </xf>
    <xf numFmtId="0" fontId="3" fillId="5" borderId="2" applyAlignment="1" pivotButton="0" quotePrefix="0" xfId="0">
      <alignment horizontal="center" vertical="center" wrapText="1"/>
    </xf>
    <xf numFmtId="0" fontId="3" fillId="6" borderId="2" applyAlignment="1" pivotButton="0" quotePrefix="0" xfId="0">
      <alignment horizontal="center" vertical="center" wrapText="1"/>
    </xf>
    <xf numFmtId="0" fontId="3" fillId="4" borderId="2" applyAlignment="1" pivotButton="0" quotePrefix="0" xfId="0">
      <alignment horizontal="center" vertical="center" wrapText="1"/>
    </xf>
    <xf numFmtId="0" fontId="3" fillId="9" borderId="2" applyAlignment="1" pivotButton="0" quotePrefix="0" xfId="0">
      <alignment horizontal="center" vertical="center" wrapText="1"/>
    </xf>
    <xf numFmtId="1" fontId="8" fillId="5" borderId="2" applyAlignment="1" pivotButton="0" quotePrefix="0" xfId="0">
      <alignment horizontal="center" vertical="center" wrapText="1"/>
    </xf>
    <xf numFmtId="1" fontId="8" fillId="6" borderId="2" applyAlignment="1" pivotButton="0" quotePrefix="0" xfId="0">
      <alignment horizontal="center" vertical="center" wrapText="1"/>
    </xf>
    <xf numFmtId="164" fontId="8" fillId="4" borderId="2" applyAlignment="1" pivotButton="0" quotePrefix="0" xfId="0">
      <alignment horizontal="center" vertical="center" wrapText="1"/>
    </xf>
    <xf numFmtId="164" fontId="8" fillId="9" borderId="2" applyAlignment="1" pivotButton="0" quotePrefix="0" xfId="0">
      <alignment horizontal="center" vertical="center" wrapText="1"/>
    </xf>
    <xf numFmtId="0" fontId="9" fillId="13" borderId="1" applyAlignment="1" pivotButton="0" quotePrefix="0" xfId="0">
      <alignment horizontal="center" vertical="center" wrapText="1"/>
    </xf>
    <xf numFmtId="0" fontId="6" fillId="13" borderId="1" applyAlignment="1" pivotButton="0" quotePrefix="0" xfId="0">
      <alignment horizontal="left" vertical="center" wrapText="1"/>
    </xf>
    <xf numFmtId="0" fontId="0" fillId="13" borderId="1" applyAlignment="1" pivotButton="0" quotePrefix="0" xfId="0">
      <alignment horizontal="center" vertical="center" wrapText="1"/>
    </xf>
    <xf numFmtId="0" fontId="10" fillId="13" borderId="1" applyAlignment="1" pivotButton="0" quotePrefix="0" xfId="0">
      <alignment horizontal="center" vertical="center" wrapText="1"/>
    </xf>
    <xf numFmtId="0" fontId="6" fillId="13" borderId="1" applyAlignment="1" pivotButton="0" quotePrefix="0" xfId="0">
      <alignment horizontal="center" vertical="center" wrapText="1"/>
    </xf>
    <xf numFmtId="0" fontId="9" fillId="14" borderId="1" applyAlignment="1" pivotButton="0" quotePrefix="0" xfId="0">
      <alignment horizontal="center" vertical="center" wrapText="1"/>
    </xf>
    <xf numFmtId="0" fontId="6" fillId="14" borderId="1" applyAlignment="1" pivotButton="0" quotePrefix="0" xfId="0">
      <alignment horizontal="left" vertical="center" wrapText="1"/>
    </xf>
    <xf numFmtId="0" fontId="0" fillId="14" borderId="1" applyAlignment="1" pivotButton="0" quotePrefix="0" xfId="0">
      <alignment horizontal="center" vertical="center" wrapText="1"/>
    </xf>
    <xf numFmtId="0" fontId="10" fillId="14" borderId="1" applyAlignment="1" pivotButton="0" quotePrefix="0" xfId="0">
      <alignment horizontal="center" vertical="center" wrapText="1"/>
    </xf>
    <xf numFmtId="0" fontId="6" fillId="14" borderId="1" applyAlignment="1" pivotButton="0" quotePrefix="0" xfId="0">
      <alignment horizontal="center" vertical="center" wrapText="1"/>
    </xf>
    <xf numFmtId="0" fontId="11" fillId="10" borderId="2" applyAlignment="1" pivotButton="0" quotePrefix="0" xfId="0">
      <alignment horizontal="center" vertical="center" wrapText="1"/>
    </xf>
    <xf numFmtId="0" fontId="11" fillId="9" borderId="2" applyAlignment="1" pivotButton="0" quotePrefix="0" xfId="0">
      <alignment horizontal="center" vertical="center" wrapText="1"/>
    </xf>
    <xf numFmtId="0" fontId="12" fillId="15" borderId="2" applyAlignment="1" pivotButton="0" quotePrefix="0" xfId="0">
      <alignment horizontal="center" vertical="center" wrapText="1"/>
    </xf>
    <xf numFmtId="0" fontId="11" fillId="4" borderId="0" applyAlignment="1" pivotButton="0" quotePrefix="0" xfId="0">
      <alignment horizontal="left" vertical="center" wrapText="1"/>
    </xf>
    <xf numFmtId="0" fontId="7" fillId="5" borderId="1" applyAlignment="1" pivotButton="0" quotePrefix="0" xfId="0">
      <alignment horizontal="center" vertical="center" wrapText="1"/>
    </xf>
    <xf numFmtId="1" fontId="8" fillId="4" borderId="2" applyAlignment="1" pivotButton="0" quotePrefix="0" xfId="0">
      <alignment horizontal="center" vertical="center" wrapText="1"/>
    </xf>
    <xf numFmtId="1" fontId="8" fillId="10" borderId="2" applyAlignment="1" pivotButton="0" quotePrefix="0" xfId="0">
      <alignment horizontal="center" vertical="center" wrapText="1"/>
    </xf>
    <xf numFmtId="1" fontId="8" fillId="9" borderId="2" applyAlignment="1" pivotButton="0" quotePrefix="0" xfId="0">
      <alignment horizontal="center" vertical="center" wrapText="1"/>
    </xf>
    <xf numFmtId="164" fontId="8" fillId="6" borderId="2" applyAlignment="1" pivotButton="0" quotePrefix="0" xfId="0">
      <alignment horizontal="center" vertical="center" wrapText="1"/>
    </xf>
    <xf numFmtId="164" fontId="8" fillId="5" borderId="2" applyAlignment="1" pivotButton="0" quotePrefix="0" xfId="0">
      <alignment horizontal="center" vertical="center" wrapText="1"/>
    </xf>
    <xf numFmtId="165" fontId="8" fillId="9" borderId="2" applyAlignment="1" pivotButton="0" quotePrefix="0" xfId="0">
      <alignment horizontal="center" vertical="center" wrapText="1"/>
    </xf>
    <xf numFmtId="0" fontId="11" fillId="5" borderId="0" applyAlignment="1" pivotButton="0" quotePrefix="0" xfId="0">
      <alignment horizontal="left" vertical="center" wrapText="1"/>
    </xf>
    <xf numFmtId="0" fontId="7" fillId="7" borderId="1" applyAlignment="1" pivotButton="0" quotePrefix="0" xfId="0">
      <alignment horizontal="center" vertical="center" wrapText="1"/>
    </xf>
    <xf numFmtId="1" fontId="8" fillId="7" borderId="2" applyAlignment="1" pivotButton="0" quotePrefix="0" xfId="0">
      <alignment horizontal="center" vertical="center" wrapText="1"/>
    </xf>
    <xf numFmtId="164" fontId="8" fillId="10" borderId="2" applyAlignment="1" pivotButton="0" quotePrefix="0" xfId="0">
      <alignment horizontal="center" vertical="center" wrapText="1"/>
    </xf>
    <xf numFmtId="0" fontId="11" fillId="10" borderId="0" applyAlignment="1" pivotButton="0" quotePrefix="0" xfId="0">
      <alignment horizontal="left" vertical="center" wrapText="1"/>
    </xf>
    <xf numFmtId="0" fontId="11" fillId="2" borderId="0" applyAlignment="1" pivotButton="0" quotePrefix="0" xfId="0">
      <alignment horizontal="left" vertical="center" wrapText="1"/>
    </xf>
    <xf numFmtId="0" fontId="13" fillId="12" borderId="1" applyAlignment="1" pivotButton="0" quotePrefix="0" xfId="0">
      <alignment horizontal="left" vertical="center" wrapText="1"/>
    </xf>
    <xf numFmtId="0" fontId="13" fillId="11" borderId="1" applyAlignment="1" pivotButton="0" quotePrefix="0" xfId="0">
      <alignment horizontal="left" vertical="center" wrapText="1"/>
    </xf>
    <xf numFmtId="0" fontId="5" fillId="2" borderId="0" applyAlignment="1" pivotButton="0" quotePrefix="0" xfId="0">
      <alignment horizontal="center" vertical="center" wrapText="1"/>
    </xf>
    <xf numFmtId="0" fontId="11" fillId="4" borderId="1" applyAlignment="1" pivotButton="0" quotePrefix="0" xfId="0">
      <alignment horizontal="left" vertical="center" wrapText="1"/>
    </xf>
    <xf numFmtId="0" fontId="13" fillId="11" borderId="1" applyAlignment="1" pivotButton="0" quotePrefix="0" xfId="0">
      <alignment horizontal="left" vertical="center" wrapText="1" indent="1"/>
    </xf>
    <xf numFmtId="0" fontId="14" fillId="2"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37"/>
  <sheetViews>
    <sheetView showGridLines="0" workbookViewId="0">
      <selection activeCell="A1" sqref="A1"/>
    </sheetView>
  </sheetViews>
  <sheetFormatPr baseColWidth="8" defaultRowHeight="15"/>
  <cols>
    <col width="3" customWidth="1" min="1" max="1"/>
    <col width="20" customWidth="1" min="2" max="2"/>
    <col width="18" customWidth="1" min="3" max="3"/>
    <col width="22" customWidth="1" min="4" max="4"/>
    <col width="16" customWidth="1" min="5" max="5"/>
    <col width="20" customWidth="1" min="6" max="6"/>
    <col width="18" customWidth="1" min="7" max="7"/>
    <col width="16" customWidth="1" min="8" max="8"/>
    <col width="26" customWidth="1" min="9" max="9"/>
    <col width="3" customWidth="1" min="10" max="10"/>
  </cols>
  <sheetData>
    <row r="1" ht="48" customHeight="1">
      <c r="A1" s="1" t="n"/>
      <c r="B1" s="2" t="inlineStr">
        <is>
          <t>🏭  CADASTRO DE FORNECEDORES  |  GESTÃO DE PARCEIROS COMERCIAIS</t>
        </is>
      </c>
      <c r="J1" s="1" t="n"/>
    </row>
    <row r="2" ht="22" customHeight="1">
      <c r="A2" s="1" t="n"/>
      <c r="B2" s="3" t="inlineStr">
        <is>
          <t>Mantenha todos os seus fornecedores organizados com contatos, prazos e condições de pagamento.</t>
        </is>
      </c>
      <c r="J2" s="1" t="n"/>
    </row>
    <row r="3">
      <c r="A3" s="1" t="n"/>
      <c r="J3" s="1" t="n"/>
    </row>
    <row r="4" ht="32" customHeight="1">
      <c r="A4" s="4" t="inlineStr"/>
      <c r="B4" s="5" t="inlineStr">
        <is>
          <t>Empresa / Razão Social</t>
        </is>
      </c>
      <c r="C4" s="5" t="inlineStr">
        <is>
          <t>CNPJ</t>
        </is>
      </c>
      <c r="D4" s="6" t="inlineStr">
        <is>
          <t>Contato Principal
(Vendedor)</t>
        </is>
      </c>
      <c r="E4" s="6" t="inlineStr">
        <is>
          <t>WhatsApp /
Telefone</t>
        </is>
      </c>
      <c r="F4" s="6" t="inlineStr">
        <is>
          <t>E-mail</t>
        </is>
      </c>
      <c r="G4" s="7" t="inlineStr">
        <is>
          <t>Prazo Médio
Entrega (dias)</t>
        </is>
      </c>
      <c r="H4" s="7" t="inlineStr">
        <is>
          <t>Condição
Pagamento</t>
        </is>
      </c>
      <c r="I4" s="8" t="inlineStr">
        <is>
          <t>Link Catálogo / Site</t>
        </is>
      </c>
      <c r="J4" s="4" t="inlineStr"/>
    </row>
    <row r="5" ht="22" customHeight="1">
      <c r="A5" s="1" t="n"/>
      <c r="B5" s="9" t="n"/>
      <c r="C5" s="9" t="n"/>
      <c r="D5" s="9" t="n"/>
      <c r="E5" s="9" t="n"/>
      <c r="F5" s="9" t="n"/>
      <c r="G5" s="10" t="n"/>
      <c r="H5" s="11" t="n"/>
      <c r="I5" s="9" t="n"/>
      <c r="J5" s="1" t="n"/>
    </row>
    <row r="6" ht="22" customHeight="1">
      <c r="A6" s="1" t="n"/>
      <c r="B6" s="9" t="n"/>
      <c r="C6" s="9" t="n"/>
      <c r="D6" s="9" t="n"/>
      <c r="E6" s="9" t="n"/>
      <c r="F6" s="9" t="n"/>
      <c r="G6" s="10" t="n"/>
      <c r="H6" s="11" t="n"/>
      <c r="I6" s="9" t="n"/>
      <c r="J6" s="1" t="n"/>
    </row>
    <row r="7" ht="22" customHeight="1">
      <c r="A7" s="1" t="n"/>
      <c r="B7" s="9" t="n"/>
      <c r="C7" s="9" t="n"/>
      <c r="D7" s="9" t="n"/>
      <c r="E7" s="9" t="n"/>
      <c r="F7" s="9" t="n"/>
      <c r="G7" s="10" t="n"/>
      <c r="H7" s="11" t="n"/>
      <c r="I7" s="9" t="n"/>
      <c r="J7" s="1" t="n"/>
    </row>
    <row r="8" ht="22" customHeight="1">
      <c r="A8" s="1" t="n"/>
      <c r="B8" s="9" t="n"/>
      <c r="C8" s="9" t="n"/>
      <c r="D8" s="9" t="n"/>
      <c r="E8" s="9" t="n"/>
      <c r="F8" s="9" t="n"/>
      <c r="G8" s="10" t="n"/>
      <c r="H8" s="11" t="n"/>
      <c r="I8" s="9" t="n"/>
      <c r="J8" s="1" t="n"/>
    </row>
    <row r="9" ht="22" customHeight="1">
      <c r="A9" s="1" t="n"/>
      <c r="B9" s="9" t="n"/>
      <c r="C9" s="9" t="n"/>
      <c r="D9" s="9" t="n"/>
      <c r="E9" s="9" t="n"/>
      <c r="F9" s="9" t="n"/>
      <c r="G9" s="10" t="n"/>
      <c r="H9" s="11" t="n"/>
      <c r="I9" s="9" t="n"/>
      <c r="J9" s="1" t="n"/>
    </row>
    <row r="10" ht="22" customHeight="1">
      <c r="A10" s="1" t="n"/>
      <c r="B10" s="9" t="n"/>
      <c r="C10" s="9" t="n"/>
      <c r="D10" s="9" t="n"/>
      <c r="E10" s="9" t="n"/>
      <c r="F10" s="9" t="n"/>
      <c r="G10" s="10" t="n"/>
      <c r="H10" s="11" t="n"/>
      <c r="I10" s="9" t="n"/>
      <c r="J10" s="1" t="n"/>
    </row>
    <row r="11" ht="22" customHeight="1">
      <c r="A11" s="1" t="n"/>
      <c r="B11" s="9" t="n"/>
      <c r="C11" s="9" t="n"/>
      <c r="D11" s="9" t="n"/>
      <c r="E11" s="9" t="n"/>
      <c r="F11" s="9" t="n"/>
      <c r="G11" s="10" t="n"/>
      <c r="H11" s="11" t="n"/>
      <c r="I11" s="9" t="n"/>
      <c r="J11" s="1" t="n"/>
    </row>
    <row r="12" ht="22" customHeight="1">
      <c r="A12" s="1" t="n"/>
      <c r="B12" s="9" t="n"/>
      <c r="C12" s="9" t="n"/>
      <c r="D12" s="9" t="n"/>
      <c r="E12" s="9" t="n"/>
      <c r="F12" s="9" t="n"/>
      <c r="G12" s="10" t="n"/>
      <c r="H12" s="11" t="n"/>
      <c r="I12" s="9" t="n"/>
      <c r="J12" s="1" t="n"/>
    </row>
    <row r="13" ht="22" customHeight="1">
      <c r="A13" s="1" t="n"/>
      <c r="B13" s="9" t="n"/>
      <c r="C13" s="9" t="n"/>
      <c r="D13" s="9" t="n"/>
      <c r="E13" s="9" t="n"/>
      <c r="F13" s="9" t="n"/>
      <c r="G13" s="10" t="n"/>
      <c r="H13" s="11" t="n"/>
      <c r="I13" s="9" t="n"/>
      <c r="J13" s="1" t="n"/>
    </row>
    <row r="14" ht="22" customHeight="1">
      <c r="A14" s="1" t="n"/>
      <c r="B14" s="9" t="n"/>
      <c r="C14" s="9" t="n"/>
      <c r="D14" s="9" t="n"/>
      <c r="E14" s="9" t="n"/>
      <c r="F14" s="9" t="n"/>
      <c r="G14" s="10" t="n"/>
      <c r="H14" s="11" t="n"/>
      <c r="I14" s="9" t="n"/>
      <c r="J14" s="1" t="n"/>
    </row>
    <row r="15" ht="22" customHeight="1">
      <c r="A15" s="1" t="n"/>
      <c r="B15" s="9" t="n"/>
      <c r="C15" s="9" t="n"/>
      <c r="D15" s="9" t="n"/>
      <c r="E15" s="9" t="n"/>
      <c r="F15" s="9" t="n"/>
      <c r="G15" s="10" t="n"/>
      <c r="H15" s="11" t="n"/>
      <c r="I15" s="9" t="n"/>
      <c r="J15" s="1" t="n"/>
    </row>
    <row r="16" ht="22" customHeight="1">
      <c r="A16" s="1" t="n"/>
      <c r="B16" s="9" t="n"/>
      <c r="C16" s="9" t="n"/>
      <c r="D16" s="9" t="n"/>
      <c r="E16" s="9" t="n"/>
      <c r="F16" s="9" t="n"/>
      <c r="G16" s="10" t="n"/>
      <c r="H16" s="11" t="n"/>
      <c r="I16" s="9" t="n"/>
      <c r="J16" s="1" t="n"/>
    </row>
    <row r="17" ht="22" customHeight="1">
      <c r="A17" s="1" t="n"/>
      <c r="B17" s="9" t="n"/>
      <c r="C17" s="9" t="n"/>
      <c r="D17" s="9" t="n"/>
      <c r="E17" s="9" t="n"/>
      <c r="F17" s="9" t="n"/>
      <c r="G17" s="10" t="n"/>
      <c r="H17" s="11" t="n"/>
      <c r="I17" s="9" t="n"/>
      <c r="J17" s="1" t="n"/>
    </row>
    <row r="18" ht="22" customHeight="1">
      <c r="A18" s="1" t="n"/>
      <c r="B18" s="9" t="n"/>
      <c r="C18" s="9" t="n"/>
      <c r="D18" s="9" t="n"/>
      <c r="E18" s="9" t="n"/>
      <c r="F18" s="9" t="n"/>
      <c r="G18" s="10" t="n"/>
      <c r="H18" s="11" t="n"/>
      <c r="I18" s="9" t="n"/>
      <c r="J18" s="1" t="n"/>
    </row>
    <row r="19" ht="22" customHeight="1">
      <c r="A19" s="1" t="n"/>
      <c r="B19" s="9" t="n"/>
      <c r="C19" s="9" t="n"/>
      <c r="D19" s="9" t="n"/>
      <c r="E19" s="9" t="n"/>
      <c r="F19" s="9" t="n"/>
      <c r="G19" s="10" t="n"/>
      <c r="H19" s="11" t="n"/>
      <c r="I19" s="9" t="n"/>
      <c r="J19" s="1" t="n"/>
    </row>
    <row r="20" ht="22" customHeight="1">
      <c r="A20" s="1" t="n"/>
      <c r="B20" s="9" t="n"/>
      <c r="C20" s="9" t="n"/>
      <c r="D20" s="9" t="n"/>
      <c r="E20" s="9" t="n"/>
      <c r="F20" s="9" t="n"/>
      <c r="G20" s="10" t="n"/>
      <c r="H20" s="11" t="n"/>
      <c r="I20" s="9" t="n"/>
      <c r="J20" s="1" t="n"/>
    </row>
    <row r="21" ht="22" customHeight="1">
      <c r="A21" s="1" t="n"/>
      <c r="B21" s="9" t="n"/>
      <c r="C21" s="9" t="n"/>
      <c r="D21" s="9" t="n"/>
      <c r="E21" s="9" t="n"/>
      <c r="F21" s="9" t="n"/>
      <c r="G21" s="10" t="n"/>
      <c r="H21" s="11" t="n"/>
      <c r="I21" s="9" t="n"/>
      <c r="J21" s="1" t="n"/>
    </row>
    <row r="22" ht="22" customHeight="1">
      <c r="A22" s="1" t="n"/>
      <c r="B22" s="9" t="n"/>
      <c r="C22" s="9" t="n"/>
      <c r="D22" s="9" t="n"/>
      <c r="E22" s="9" t="n"/>
      <c r="F22" s="9" t="n"/>
      <c r="G22" s="10" t="n"/>
      <c r="H22" s="11" t="n"/>
      <c r="I22" s="9" t="n"/>
      <c r="J22" s="1" t="n"/>
    </row>
    <row r="23" ht="22" customHeight="1">
      <c r="A23" s="1" t="n"/>
      <c r="B23" s="9" t="n"/>
      <c r="C23" s="9" t="n"/>
      <c r="D23" s="9" t="n"/>
      <c r="E23" s="9" t="n"/>
      <c r="F23" s="9" t="n"/>
      <c r="G23" s="10" t="n"/>
      <c r="H23" s="11" t="n"/>
      <c r="I23" s="9" t="n"/>
      <c r="J23" s="1" t="n"/>
    </row>
    <row r="24" ht="22" customHeight="1">
      <c r="A24" s="1" t="n"/>
      <c r="B24" s="9" t="n"/>
      <c r="C24" s="9" t="n"/>
      <c r="D24" s="9" t="n"/>
      <c r="E24" s="9" t="n"/>
      <c r="F24" s="9" t="n"/>
      <c r="G24" s="10" t="n"/>
      <c r="H24" s="11" t="n"/>
      <c r="I24" s="9" t="n"/>
      <c r="J24" s="1" t="n"/>
    </row>
    <row r="25" ht="22" customHeight="1">
      <c r="A25" s="1" t="n"/>
      <c r="B25" s="9" t="n"/>
      <c r="C25" s="9" t="n"/>
      <c r="D25" s="9" t="n"/>
      <c r="E25" s="9" t="n"/>
      <c r="F25" s="9" t="n"/>
      <c r="G25" s="10" t="n"/>
      <c r="H25" s="11" t="n"/>
      <c r="I25" s="9" t="n"/>
      <c r="J25" s="1" t="n"/>
    </row>
    <row r="26" ht="22" customHeight="1">
      <c r="A26" s="1" t="n"/>
      <c r="B26" s="9" t="n"/>
      <c r="C26" s="9" t="n"/>
      <c r="D26" s="9" t="n"/>
      <c r="E26" s="9" t="n"/>
      <c r="F26" s="9" t="n"/>
      <c r="G26" s="10" t="n"/>
      <c r="H26" s="11" t="n"/>
      <c r="I26" s="9" t="n"/>
      <c r="J26" s="1" t="n"/>
    </row>
    <row r="27" ht="22" customHeight="1">
      <c r="A27" s="1" t="n"/>
      <c r="B27" s="9" t="n"/>
      <c r="C27" s="9" t="n"/>
      <c r="D27" s="9" t="n"/>
      <c r="E27" s="9" t="n"/>
      <c r="F27" s="9" t="n"/>
      <c r="G27" s="10" t="n"/>
      <c r="H27" s="11" t="n"/>
      <c r="I27" s="9" t="n"/>
      <c r="J27" s="1" t="n"/>
    </row>
    <row r="28" ht="22" customHeight="1">
      <c r="A28" s="1" t="n"/>
      <c r="B28" s="9" t="n"/>
      <c r="C28" s="9" t="n"/>
      <c r="D28" s="9" t="n"/>
      <c r="E28" s="9" t="n"/>
      <c r="F28" s="9" t="n"/>
      <c r="G28" s="10" t="n"/>
      <c r="H28" s="11" t="n"/>
      <c r="I28" s="9" t="n"/>
      <c r="J28" s="1" t="n"/>
    </row>
    <row r="29" ht="22" customHeight="1">
      <c r="A29" s="1" t="n"/>
      <c r="B29" s="9" t="n"/>
      <c r="C29" s="9" t="n"/>
      <c r="D29" s="9" t="n"/>
      <c r="E29" s="9" t="n"/>
      <c r="F29" s="9" t="n"/>
      <c r="G29" s="10" t="n"/>
      <c r="H29" s="11" t="n"/>
      <c r="I29" s="9" t="n"/>
      <c r="J29" s="1" t="n"/>
    </row>
    <row r="30" ht="22" customHeight="1">
      <c r="A30" s="1" t="n"/>
      <c r="B30" s="9" t="n"/>
      <c r="C30" s="9" t="n"/>
      <c r="D30" s="9" t="n"/>
      <c r="E30" s="9" t="n"/>
      <c r="F30" s="9" t="n"/>
      <c r="G30" s="10" t="n"/>
      <c r="H30" s="11" t="n"/>
      <c r="I30" s="9" t="n"/>
      <c r="J30" s="1" t="n"/>
    </row>
    <row r="31" ht="22" customHeight="1">
      <c r="A31" s="1" t="n"/>
      <c r="B31" s="9" t="n"/>
      <c r="C31" s="9" t="n"/>
      <c r="D31" s="9" t="n"/>
      <c r="E31" s="9" t="n"/>
      <c r="F31" s="9" t="n"/>
      <c r="G31" s="10" t="n"/>
      <c r="H31" s="11" t="n"/>
      <c r="I31" s="9" t="n"/>
      <c r="J31" s="1" t="n"/>
    </row>
    <row r="32" ht="22" customHeight="1">
      <c r="A32" s="1" t="n"/>
      <c r="B32" s="9" t="n"/>
      <c r="C32" s="9" t="n"/>
      <c r="D32" s="9" t="n"/>
      <c r="E32" s="9" t="n"/>
      <c r="F32" s="9" t="n"/>
      <c r="G32" s="10" t="n"/>
      <c r="H32" s="11" t="n"/>
      <c r="I32" s="9" t="n"/>
      <c r="J32" s="1" t="n"/>
    </row>
    <row r="33" ht="22" customHeight="1">
      <c r="A33" s="1" t="n"/>
      <c r="B33" s="9" t="n"/>
      <c r="C33" s="9" t="n"/>
      <c r="D33" s="9" t="n"/>
      <c r="E33" s="9" t="n"/>
      <c r="F33" s="9" t="n"/>
      <c r="G33" s="10" t="n"/>
      <c r="H33" s="11" t="n"/>
      <c r="I33" s="9" t="n"/>
      <c r="J33" s="1" t="n"/>
    </row>
    <row r="34" ht="22" customHeight="1">
      <c r="A34" s="1" t="n"/>
      <c r="B34" s="9" t="n"/>
      <c r="C34" s="9" t="n"/>
      <c r="D34" s="9" t="n"/>
      <c r="E34" s="9" t="n"/>
      <c r="F34" s="9" t="n"/>
      <c r="G34" s="10" t="n"/>
      <c r="H34" s="11" t="n"/>
      <c r="I34" s="9" t="n"/>
      <c r="J34" s="1" t="n"/>
    </row>
    <row r="35" ht="26" customHeight="1">
      <c r="A35" s="1" t="n"/>
      <c r="B35" s="12" t="inlineStr">
        <is>
          <t>📦  TOTAL DE FORNECEDORES CADASTRADOS</t>
        </is>
      </c>
      <c r="D35" s="13">
        <f>COUNTA(B5:B34)</f>
        <v/>
      </c>
      <c r="J35" s="1" t="n"/>
    </row>
    <row r="36">
      <c r="A36" s="1" t="n"/>
      <c r="J36" s="1" t="n"/>
    </row>
    <row r="37">
      <c r="A37" s="1" t="n"/>
      <c r="J37" s="1" t="n"/>
    </row>
  </sheetData>
  <mergeCells count="3">
    <mergeCell ref="B35:C35"/>
    <mergeCell ref="B1:J1"/>
    <mergeCell ref="B2:J2"/>
  </mergeCells>
  <dataValidations count="1">
    <dataValidation sqref="H5 H6 H7 H8 H9 H10 H11 H12 H13 H14 H15 H16 H17 H18 H19 H20 H21 H22 H23 H24 H25 H26 H27 H28 H29 H30 H31 H32 H33 H34" showDropDown="0" showInputMessage="0" showErrorMessage="0" allowBlank="1" type="list">
      <formula1>"À Vista,Boleto 7 dias,Boleto 14 dias,Boleto 28 dias,Cartão 1x,Cartão 2x,Cartão 3x,Cartão 6x,PIX,Consignado"</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69"/>
  <sheetViews>
    <sheetView showGridLines="0" workbookViewId="0">
      <selection activeCell="A1" sqref="A1"/>
    </sheetView>
  </sheetViews>
  <sheetFormatPr baseColWidth="8" defaultRowHeight="15"/>
  <cols>
    <col width="3" customWidth="1" min="1" max="1"/>
    <col width="14" customWidth="1" min="2" max="2"/>
    <col width="28" customWidth="1" min="3" max="3"/>
    <col width="16" customWidth="1" min="4" max="4"/>
    <col width="16" customWidth="1" min="5" max="5"/>
    <col width="14" customWidth="1" min="6" max="6"/>
    <col width="14" customWidth="1" min="7" max="7"/>
    <col width="14" customWidth="1" min="8" max="8"/>
    <col width="16" customWidth="1" min="9" max="9"/>
    <col width="14" customWidth="1" min="10" max="10"/>
    <col width="14" customWidth="1" min="11" max="11"/>
    <col width="3" customWidth="1" min="12" max="12"/>
  </cols>
  <sheetData>
    <row r="1" ht="48" customHeight="1">
      <c r="A1" s="1" t="n"/>
      <c r="B1" s="2" t="inlineStr">
        <is>
          <t>📦  INVENTÁRIO DE PRODUTOS  |  CADASTRO E CONTROLE DE ITENS</t>
        </is>
      </c>
      <c r="L1" s="1" t="n"/>
    </row>
    <row r="2" ht="22" customHeight="1">
      <c r="A2" s="1" t="n"/>
      <c r="B2" s="3" t="inlineStr">
        <is>
          <t>Cadastre todos os seus produtos com custo, preço de venda, estoque atual e ponto de reposição.</t>
        </is>
      </c>
      <c r="L2" s="1" t="n"/>
    </row>
    <row r="3">
      <c r="A3" s="1" t="n"/>
      <c r="L3" s="1" t="n"/>
    </row>
    <row r="4" ht="34" customHeight="1">
      <c r="A4" s="4" t="inlineStr"/>
      <c r="B4" s="5" t="inlineStr">
        <is>
          <t>SKU / Código</t>
        </is>
      </c>
      <c r="C4" s="5" t="inlineStr">
        <is>
          <t>Descrição do Produto</t>
        </is>
      </c>
      <c r="D4" s="6" t="inlineStr">
        <is>
          <t>Categoria</t>
        </is>
      </c>
      <c r="E4" s="6" t="inlineStr">
        <is>
          <t>Fornecedor
Principal</t>
        </is>
      </c>
      <c r="F4" s="7" t="inlineStr">
        <is>
          <t>Custo
Aquisição (R$)</t>
        </is>
      </c>
      <c r="G4" s="14" t="inlineStr">
        <is>
          <t>Preço
Venda (R$)</t>
        </is>
      </c>
      <c r="H4" s="14" t="inlineStr">
        <is>
          <t>Margem
(%)</t>
        </is>
      </c>
      <c r="I4" s="8" t="inlineStr">
        <is>
          <t>Estoque
Atual (un)</t>
        </is>
      </c>
      <c r="J4" s="15" t="inlineStr">
        <is>
          <t>Estoque
Mínimo (un)</t>
        </is>
      </c>
      <c r="K4" s="15" t="inlineStr">
        <is>
          <t>Status
Estoque</t>
        </is>
      </c>
      <c r="L4" s="4" t="inlineStr"/>
    </row>
    <row r="5" ht="20" customHeight="1">
      <c r="A5" s="1" t="n"/>
      <c r="B5" s="11" t="n"/>
      <c r="C5" s="9" t="n"/>
      <c r="D5" s="9" t="n"/>
      <c r="E5" s="9" t="n"/>
      <c r="F5" s="16" t="n"/>
      <c r="G5" s="16" t="n"/>
      <c r="H5" s="17">
        <f>IF(OR(F5=0,F5="",G5=""),"",( G5-F5)/G5)</f>
        <v/>
      </c>
      <c r="I5" s="11" t="n"/>
      <c r="J5" s="11" t="n"/>
      <c r="K5" s="18">
        <f>IF(I5="","",IF(I5&lt;=J5,"🔴 REPOR","✅ OK"))</f>
        <v/>
      </c>
      <c r="L5" s="1" t="n"/>
    </row>
    <row r="6" ht="20" customHeight="1">
      <c r="A6" s="1" t="n"/>
      <c r="B6" s="11" t="n"/>
      <c r="C6" s="9" t="n"/>
      <c r="D6" s="9" t="n"/>
      <c r="E6" s="9" t="n"/>
      <c r="F6" s="16" t="n"/>
      <c r="G6" s="16" t="n"/>
      <c r="H6" s="19">
        <f>IF(OR(F6=0,F6="",G6=""),"",( G6-F6)/G6)</f>
        <v/>
      </c>
      <c r="I6" s="11" t="n"/>
      <c r="J6" s="11" t="n"/>
      <c r="K6" s="20">
        <f>IF(I6="","",IF(I6&lt;=J6,"🔴 REPOR","✅ OK"))</f>
        <v/>
      </c>
      <c r="L6" s="1" t="n"/>
    </row>
    <row r="7" ht="20" customHeight="1">
      <c r="A7" s="1" t="n"/>
      <c r="B7" s="11" t="n"/>
      <c r="C7" s="9" t="n"/>
      <c r="D7" s="9" t="n"/>
      <c r="E7" s="9" t="n"/>
      <c r="F7" s="16" t="n"/>
      <c r="G7" s="16" t="n"/>
      <c r="H7" s="17">
        <f>IF(OR(F7=0,F7="",G7=""),"",( G7-F7)/G7)</f>
        <v/>
      </c>
      <c r="I7" s="11" t="n"/>
      <c r="J7" s="11" t="n"/>
      <c r="K7" s="18">
        <f>IF(I7="","",IF(I7&lt;=J7,"🔴 REPOR","✅ OK"))</f>
        <v/>
      </c>
      <c r="L7" s="1" t="n"/>
    </row>
    <row r="8" ht="20" customHeight="1">
      <c r="A8" s="1" t="n"/>
      <c r="B8" s="11" t="n"/>
      <c r="C8" s="9" t="n"/>
      <c r="D8" s="9" t="n"/>
      <c r="E8" s="9" t="n"/>
      <c r="F8" s="16" t="n"/>
      <c r="G8" s="16" t="n"/>
      <c r="H8" s="19">
        <f>IF(OR(F8=0,F8="",G8=""),"",( G8-F8)/G8)</f>
        <v/>
      </c>
      <c r="I8" s="11" t="n"/>
      <c r="J8" s="11" t="n"/>
      <c r="K8" s="20">
        <f>IF(I8="","",IF(I8&lt;=J8,"🔴 REPOR","✅ OK"))</f>
        <v/>
      </c>
      <c r="L8" s="1" t="n"/>
    </row>
    <row r="9" ht="20" customHeight="1">
      <c r="A9" s="1" t="n"/>
      <c r="B9" s="11" t="n"/>
      <c r="C9" s="9" t="n"/>
      <c r="D9" s="9" t="n"/>
      <c r="E9" s="9" t="n"/>
      <c r="F9" s="16" t="n"/>
      <c r="G9" s="16" t="n"/>
      <c r="H9" s="17">
        <f>IF(OR(F9=0,F9="",G9=""),"",( G9-F9)/G9)</f>
        <v/>
      </c>
      <c r="I9" s="11" t="n"/>
      <c r="J9" s="11" t="n"/>
      <c r="K9" s="18">
        <f>IF(I9="","",IF(I9&lt;=J9,"🔴 REPOR","✅ OK"))</f>
        <v/>
      </c>
      <c r="L9" s="1" t="n"/>
    </row>
    <row r="10" ht="20" customHeight="1">
      <c r="A10" s="1" t="n"/>
      <c r="B10" s="11" t="n"/>
      <c r="C10" s="9" t="n"/>
      <c r="D10" s="9" t="n"/>
      <c r="E10" s="9" t="n"/>
      <c r="F10" s="16" t="n"/>
      <c r="G10" s="16" t="n"/>
      <c r="H10" s="19">
        <f>IF(OR(F10=0,F10="",G10=""),"",( G10-F10)/G10)</f>
        <v/>
      </c>
      <c r="I10" s="11" t="n"/>
      <c r="J10" s="11" t="n"/>
      <c r="K10" s="20">
        <f>IF(I10="","",IF(I10&lt;=J10,"🔴 REPOR","✅ OK"))</f>
        <v/>
      </c>
      <c r="L10" s="1" t="n"/>
    </row>
    <row r="11" ht="20" customHeight="1">
      <c r="A11" s="1" t="n"/>
      <c r="B11" s="11" t="n"/>
      <c r="C11" s="9" t="n"/>
      <c r="D11" s="9" t="n"/>
      <c r="E11" s="9" t="n"/>
      <c r="F11" s="16" t="n"/>
      <c r="G11" s="16" t="n"/>
      <c r="H11" s="17">
        <f>IF(OR(F11=0,F11="",G11=""),"",( G11-F11)/G11)</f>
        <v/>
      </c>
      <c r="I11" s="11" t="n"/>
      <c r="J11" s="11" t="n"/>
      <c r="K11" s="18">
        <f>IF(I11="","",IF(I11&lt;=J11,"🔴 REPOR","✅ OK"))</f>
        <v/>
      </c>
      <c r="L11" s="1" t="n"/>
    </row>
    <row r="12" ht="20" customHeight="1">
      <c r="A12" s="1" t="n"/>
      <c r="B12" s="11" t="n"/>
      <c r="C12" s="9" t="n"/>
      <c r="D12" s="9" t="n"/>
      <c r="E12" s="9" t="n"/>
      <c r="F12" s="16" t="n"/>
      <c r="G12" s="16" t="n"/>
      <c r="H12" s="19">
        <f>IF(OR(F12=0,F12="",G12=""),"",( G12-F12)/G12)</f>
        <v/>
      </c>
      <c r="I12" s="11" t="n"/>
      <c r="J12" s="11" t="n"/>
      <c r="K12" s="20">
        <f>IF(I12="","",IF(I12&lt;=J12,"🔴 REPOR","✅ OK"))</f>
        <v/>
      </c>
      <c r="L12" s="1" t="n"/>
    </row>
    <row r="13" ht="20" customHeight="1">
      <c r="A13" s="1" t="n"/>
      <c r="B13" s="11" t="n"/>
      <c r="C13" s="9" t="n"/>
      <c r="D13" s="9" t="n"/>
      <c r="E13" s="9" t="n"/>
      <c r="F13" s="16" t="n"/>
      <c r="G13" s="16" t="n"/>
      <c r="H13" s="17">
        <f>IF(OR(F13=0,F13="",G13=""),"",( G13-F13)/G13)</f>
        <v/>
      </c>
      <c r="I13" s="11" t="n"/>
      <c r="J13" s="11" t="n"/>
      <c r="K13" s="18">
        <f>IF(I13="","",IF(I13&lt;=J13,"🔴 REPOR","✅ OK"))</f>
        <v/>
      </c>
      <c r="L13" s="1" t="n"/>
    </row>
    <row r="14" ht="20" customHeight="1">
      <c r="A14" s="1" t="n"/>
      <c r="B14" s="11" t="n"/>
      <c r="C14" s="9" t="n"/>
      <c r="D14" s="9" t="n"/>
      <c r="E14" s="9" t="n"/>
      <c r="F14" s="16" t="n"/>
      <c r="G14" s="16" t="n"/>
      <c r="H14" s="19">
        <f>IF(OR(F14=0,F14="",G14=""),"",( G14-F14)/G14)</f>
        <v/>
      </c>
      <c r="I14" s="11" t="n"/>
      <c r="J14" s="11" t="n"/>
      <c r="K14" s="20">
        <f>IF(I14="","",IF(I14&lt;=J14,"🔴 REPOR","✅ OK"))</f>
        <v/>
      </c>
      <c r="L14" s="1" t="n"/>
    </row>
    <row r="15" ht="20" customHeight="1">
      <c r="A15" s="1" t="n"/>
      <c r="B15" s="11" t="n"/>
      <c r="C15" s="9" t="n"/>
      <c r="D15" s="9" t="n"/>
      <c r="E15" s="9" t="n"/>
      <c r="F15" s="16" t="n"/>
      <c r="G15" s="16" t="n"/>
      <c r="H15" s="17">
        <f>IF(OR(F15=0,F15="",G15=""),"",( G15-F15)/G15)</f>
        <v/>
      </c>
      <c r="I15" s="11" t="n"/>
      <c r="J15" s="11" t="n"/>
      <c r="K15" s="18">
        <f>IF(I15="","",IF(I15&lt;=J15,"🔴 REPOR","✅ OK"))</f>
        <v/>
      </c>
      <c r="L15" s="1" t="n"/>
    </row>
    <row r="16" ht="20" customHeight="1">
      <c r="A16" s="1" t="n"/>
      <c r="B16" s="11" t="n"/>
      <c r="C16" s="9" t="n"/>
      <c r="D16" s="9" t="n"/>
      <c r="E16" s="9" t="n"/>
      <c r="F16" s="16" t="n"/>
      <c r="G16" s="16" t="n"/>
      <c r="H16" s="19">
        <f>IF(OR(F16=0,F16="",G16=""),"",( G16-F16)/G16)</f>
        <v/>
      </c>
      <c r="I16" s="11" t="n"/>
      <c r="J16" s="11" t="n"/>
      <c r="K16" s="20">
        <f>IF(I16="","",IF(I16&lt;=J16,"🔴 REPOR","✅ OK"))</f>
        <v/>
      </c>
      <c r="L16" s="1" t="n"/>
    </row>
    <row r="17" ht="20" customHeight="1">
      <c r="A17" s="1" t="n"/>
      <c r="B17" s="11" t="n"/>
      <c r="C17" s="9" t="n"/>
      <c r="D17" s="9" t="n"/>
      <c r="E17" s="9" t="n"/>
      <c r="F17" s="16" t="n"/>
      <c r="G17" s="16" t="n"/>
      <c r="H17" s="17">
        <f>IF(OR(F17=0,F17="",G17=""),"",( G17-F17)/G17)</f>
        <v/>
      </c>
      <c r="I17" s="11" t="n"/>
      <c r="J17" s="11" t="n"/>
      <c r="K17" s="18">
        <f>IF(I17="","",IF(I17&lt;=J17,"🔴 REPOR","✅ OK"))</f>
        <v/>
      </c>
      <c r="L17" s="1" t="n"/>
    </row>
    <row r="18" ht="20" customHeight="1">
      <c r="A18" s="1" t="n"/>
      <c r="B18" s="11" t="n"/>
      <c r="C18" s="9" t="n"/>
      <c r="D18" s="9" t="n"/>
      <c r="E18" s="9" t="n"/>
      <c r="F18" s="16" t="n"/>
      <c r="G18" s="16" t="n"/>
      <c r="H18" s="19">
        <f>IF(OR(F18=0,F18="",G18=""),"",( G18-F18)/G18)</f>
        <v/>
      </c>
      <c r="I18" s="11" t="n"/>
      <c r="J18" s="11" t="n"/>
      <c r="K18" s="20">
        <f>IF(I18="","",IF(I18&lt;=J18,"🔴 REPOR","✅ OK"))</f>
        <v/>
      </c>
      <c r="L18" s="1" t="n"/>
    </row>
    <row r="19" ht="20" customHeight="1">
      <c r="A19" s="1" t="n"/>
      <c r="B19" s="11" t="n"/>
      <c r="C19" s="9" t="n"/>
      <c r="D19" s="9" t="n"/>
      <c r="E19" s="9" t="n"/>
      <c r="F19" s="16" t="n"/>
      <c r="G19" s="16" t="n"/>
      <c r="H19" s="17">
        <f>IF(OR(F19=0,F19="",G19=""),"",( G19-F19)/G19)</f>
        <v/>
      </c>
      <c r="I19" s="11" t="n"/>
      <c r="J19" s="11" t="n"/>
      <c r="K19" s="18">
        <f>IF(I19="","",IF(I19&lt;=J19,"🔴 REPOR","✅ OK"))</f>
        <v/>
      </c>
      <c r="L19" s="1" t="n"/>
    </row>
    <row r="20" ht="20" customHeight="1">
      <c r="A20" s="1" t="n"/>
      <c r="B20" s="11" t="n"/>
      <c r="C20" s="9" t="n"/>
      <c r="D20" s="9" t="n"/>
      <c r="E20" s="9" t="n"/>
      <c r="F20" s="16" t="n"/>
      <c r="G20" s="16" t="n"/>
      <c r="H20" s="19">
        <f>IF(OR(F20=0,F20="",G20=""),"",( G20-F20)/G20)</f>
        <v/>
      </c>
      <c r="I20" s="11" t="n"/>
      <c r="J20" s="11" t="n"/>
      <c r="K20" s="20">
        <f>IF(I20="","",IF(I20&lt;=J20,"🔴 REPOR","✅ OK"))</f>
        <v/>
      </c>
      <c r="L20" s="1" t="n"/>
    </row>
    <row r="21" ht="20" customHeight="1">
      <c r="A21" s="1" t="n"/>
      <c r="B21" s="11" t="n"/>
      <c r="C21" s="9" t="n"/>
      <c r="D21" s="9" t="n"/>
      <c r="E21" s="9" t="n"/>
      <c r="F21" s="16" t="n"/>
      <c r="G21" s="16" t="n"/>
      <c r="H21" s="17">
        <f>IF(OR(F21=0,F21="",G21=""),"",( G21-F21)/G21)</f>
        <v/>
      </c>
      <c r="I21" s="11" t="n"/>
      <c r="J21" s="11" t="n"/>
      <c r="K21" s="18">
        <f>IF(I21="","",IF(I21&lt;=J21,"🔴 REPOR","✅ OK"))</f>
        <v/>
      </c>
      <c r="L21" s="1" t="n"/>
    </row>
    <row r="22" ht="20" customHeight="1">
      <c r="A22" s="1" t="n"/>
      <c r="B22" s="11" t="n"/>
      <c r="C22" s="9" t="n"/>
      <c r="D22" s="9" t="n"/>
      <c r="E22" s="9" t="n"/>
      <c r="F22" s="16" t="n"/>
      <c r="G22" s="16" t="n"/>
      <c r="H22" s="19">
        <f>IF(OR(F22=0,F22="",G22=""),"",( G22-F22)/G22)</f>
        <v/>
      </c>
      <c r="I22" s="11" t="n"/>
      <c r="J22" s="11" t="n"/>
      <c r="K22" s="20">
        <f>IF(I22="","",IF(I22&lt;=J22,"🔴 REPOR","✅ OK"))</f>
        <v/>
      </c>
      <c r="L22" s="1" t="n"/>
    </row>
    <row r="23" ht="20" customHeight="1">
      <c r="A23" s="1" t="n"/>
      <c r="B23" s="11" t="n"/>
      <c r="C23" s="9" t="n"/>
      <c r="D23" s="9" t="n"/>
      <c r="E23" s="9" t="n"/>
      <c r="F23" s="16" t="n"/>
      <c r="G23" s="16" t="n"/>
      <c r="H23" s="17">
        <f>IF(OR(F23=0,F23="",G23=""),"",( G23-F23)/G23)</f>
        <v/>
      </c>
      <c r="I23" s="11" t="n"/>
      <c r="J23" s="11" t="n"/>
      <c r="K23" s="18">
        <f>IF(I23="","",IF(I23&lt;=J23,"🔴 REPOR","✅ OK"))</f>
        <v/>
      </c>
      <c r="L23" s="1" t="n"/>
    </row>
    <row r="24" ht="20" customHeight="1">
      <c r="A24" s="1" t="n"/>
      <c r="B24" s="11" t="n"/>
      <c r="C24" s="9" t="n"/>
      <c r="D24" s="9" t="n"/>
      <c r="E24" s="9" t="n"/>
      <c r="F24" s="16" t="n"/>
      <c r="G24" s="16" t="n"/>
      <c r="H24" s="19">
        <f>IF(OR(F24=0,F24="",G24=""),"",( G24-F24)/G24)</f>
        <v/>
      </c>
      <c r="I24" s="11" t="n"/>
      <c r="J24" s="11" t="n"/>
      <c r="K24" s="20">
        <f>IF(I24="","",IF(I24&lt;=J24,"🔴 REPOR","✅ OK"))</f>
        <v/>
      </c>
      <c r="L24" s="1" t="n"/>
    </row>
    <row r="25" ht="20" customHeight="1">
      <c r="A25" s="1" t="n"/>
      <c r="B25" s="11" t="n"/>
      <c r="C25" s="9" t="n"/>
      <c r="D25" s="9" t="n"/>
      <c r="E25" s="9" t="n"/>
      <c r="F25" s="16" t="n"/>
      <c r="G25" s="16" t="n"/>
      <c r="H25" s="17">
        <f>IF(OR(F25=0,F25="",G25=""),"",( G25-F25)/G25)</f>
        <v/>
      </c>
      <c r="I25" s="11" t="n"/>
      <c r="J25" s="11" t="n"/>
      <c r="K25" s="18">
        <f>IF(I25="","",IF(I25&lt;=J25,"🔴 REPOR","✅ OK"))</f>
        <v/>
      </c>
      <c r="L25" s="1" t="n"/>
    </row>
    <row r="26" ht="20" customHeight="1">
      <c r="A26" s="1" t="n"/>
      <c r="B26" s="11" t="n"/>
      <c r="C26" s="9" t="n"/>
      <c r="D26" s="9" t="n"/>
      <c r="E26" s="9" t="n"/>
      <c r="F26" s="16" t="n"/>
      <c r="G26" s="16" t="n"/>
      <c r="H26" s="19">
        <f>IF(OR(F26=0,F26="",G26=""),"",( G26-F26)/G26)</f>
        <v/>
      </c>
      <c r="I26" s="11" t="n"/>
      <c r="J26" s="11" t="n"/>
      <c r="K26" s="20">
        <f>IF(I26="","",IF(I26&lt;=J26,"🔴 REPOR","✅ OK"))</f>
        <v/>
      </c>
      <c r="L26" s="1" t="n"/>
    </row>
    <row r="27" ht="20" customHeight="1">
      <c r="A27" s="1" t="n"/>
      <c r="B27" s="11" t="n"/>
      <c r="C27" s="9" t="n"/>
      <c r="D27" s="9" t="n"/>
      <c r="E27" s="9" t="n"/>
      <c r="F27" s="16" t="n"/>
      <c r="G27" s="16" t="n"/>
      <c r="H27" s="17">
        <f>IF(OR(F27=0,F27="",G27=""),"",( G27-F27)/G27)</f>
        <v/>
      </c>
      <c r="I27" s="11" t="n"/>
      <c r="J27" s="11" t="n"/>
      <c r="K27" s="18">
        <f>IF(I27="","",IF(I27&lt;=J27,"🔴 REPOR","✅ OK"))</f>
        <v/>
      </c>
      <c r="L27" s="1" t="n"/>
    </row>
    <row r="28" ht="20" customHeight="1">
      <c r="A28" s="1" t="n"/>
      <c r="B28" s="11" t="n"/>
      <c r="C28" s="9" t="n"/>
      <c r="D28" s="9" t="n"/>
      <c r="E28" s="9" t="n"/>
      <c r="F28" s="16" t="n"/>
      <c r="G28" s="16" t="n"/>
      <c r="H28" s="19">
        <f>IF(OR(F28=0,F28="",G28=""),"",( G28-F28)/G28)</f>
        <v/>
      </c>
      <c r="I28" s="11" t="n"/>
      <c r="J28" s="11" t="n"/>
      <c r="K28" s="20">
        <f>IF(I28="","",IF(I28&lt;=J28,"🔴 REPOR","✅ OK"))</f>
        <v/>
      </c>
      <c r="L28" s="1" t="n"/>
    </row>
    <row r="29" ht="20" customHeight="1">
      <c r="A29" s="1" t="n"/>
      <c r="B29" s="11" t="n"/>
      <c r="C29" s="9" t="n"/>
      <c r="D29" s="9" t="n"/>
      <c r="E29" s="9" t="n"/>
      <c r="F29" s="16" t="n"/>
      <c r="G29" s="16" t="n"/>
      <c r="H29" s="17">
        <f>IF(OR(F29=0,F29="",G29=""),"",( G29-F29)/G29)</f>
        <v/>
      </c>
      <c r="I29" s="11" t="n"/>
      <c r="J29" s="11" t="n"/>
      <c r="K29" s="18">
        <f>IF(I29="","",IF(I29&lt;=J29,"🔴 REPOR","✅ OK"))</f>
        <v/>
      </c>
      <c r="L29" s="1" t="n"/>
    </row>
    <row r="30" ht="20" customHeight="1">
      <c r="A30" s="1" t="n"/>
      <c r="B30" s="11" t="n"/>
      <c r="C30" s="9" t="n"/>
      <c r="D30" s="9" t="n"/>
      <c r="E30" s="9" t="n"/>
      <c r="F30" s="16" t="n"/>
      <c r="G30" s="16" t="n"/>
      <c r="H30" s="19">
        <f>IF(OR(F30=0,F30="",G30=""),"",( G30-F30)/G30)</f>
        <v/>
      </c>
      <c r="I30" s="11" t="n"/>
      <c r="J30" s="11" t="n"/>
      <c r="K30" s="20">
        <f>IF(I30="","",IF(I30&lt;=J30,"🔴 REPOR","✅ OK"))</f>
        <v/>
      </c>
      <c r="L30" s="1" t="n"/>
    </row>
    <row r="31" ht="20" customHeight="1">
      <c r="A31" s="1" t="n"/>
      <c r="B31" s="11" t="n"/>
      <c r="C31" s="9" t="n"/>
      <c r="D31" s="9" t="n"/>
      <c r="E31" s="9" t="n"/>
      <c r="F31" s="16" t="n"/>
      <c r="G31" s="16" t="n"/>
      <c r="H31" s="17">
        <f>IF(OR(F31=0,F31="",G31=""),"",( G31-F31)/G31)</f>
        <v/>
      </c>
      <c r="I31" s="11" t="n"/>
      <c r="J31" s="11" t="n"/>
      <c r="K31" s="18">
        <f>IF(I31="","",IF(I31&lt;=J31,"🔴 REPOR","✅ OK"))</f>
        <v/>
      </c>
      <c r="L31" s="1" t="n"/>
    </row>
    <row r="32" ht="20" customHeight="1">
      <c r="A32" s="1" t="n"/>
      <c r="B32" s="11" t="n"/>
      <c r="C32" s="9" t="n"/>
      <c r="D32" s="9" t="n"/>
      <c r="E32" s="9" t="n"/>
      <c r="F32" s="16" t="n"/>
      <c r="G32" s="16" t="n"/>
      <c r="H32" s="19">
        <f>IF(OR(F32=0,F32="",G32=""),"",( G32-F32)/G32)</f>
        <v/>
      </c>
      <c r="I32" s="11" t="n"/>
      <c r="J32" s="11" t="n"/>
      <c r="K32" s="20">
        <f>IF(I32="","",IF(I32&lt;=J32,"🔴 REPOR","✅ OK"))</f>
        <v/>
      </c>
      <c r="L32" s="1" t="n"/>
    </row>
    <row r="33" ht="20" customHeight="1">
      <c r="A33" s="1" t="n"/>
      <c r="B33" s="11" t="n"/>
      <c r="C33" s="9" t="n"/>
      <c r="D33" s="9" t="n"/>
      <c r="E33" s="9" t="n"/>
      <c r="F33" s="16" t="n"/>
      <c r="G33" s="16" t="n"/>
      <c r="H33" s="17">
        <f>IF(OR(F33=0,F33="",G33=""),"",( G33-F33)/G33)</f>
        <v/>
      </c>
      <c r="I33" s="11" t="n"/>
      <c r="J33" s="11" t="n"/>
      <c r="K33" s="18">
        <f>IF(I33="","",IF(I33&lt;=J33,"🔴 REPOR","✅ OK"))</f>
        <v/>
      </c>
      <c r="L33" s="1" t="n"/>
    </row>
    <row r="34" ht="20" customHeight="1">
      <c r="A34" s="1" t="n"/>
      <c r="B34" s="11" t="n"/>
      <c r="C34" s="9" t="n"/>
      <c r="D34" s="9" t="n"/>
      <c r="E34" s="9" t="n"/>
      <c r="F34" s="16" t="n"/>
      <c r="G34" s="16" t="n"/>
      <c r="H34" s="19">
        <f>IF(OR(F34=0,F34="",G34=""),"",( G34-F34)/G34)</f>
        <v/>
      </c>
      <c r="I34" s="11" t="n"/>
      <c r="J34" s="11" t="n"/>
      <c r="K34" s="20">
        <f>IF(I34="","",IF(I34&lt;=J34,"🔴 REPOR","✅ OK"))</f>
        <v/>
      </c>
      <c r="L34" s="1" t="n"/>
    </row>
    <row r="35" ht="20" customHeight="1">
      <c r="A35" s="1" t="n"/>
      <c r="B35" s="11" t="n"/>
      <c r="C35" s="9" t="n"/>
      <c r="D35" s="9" t="n"/>
      <c r="E35" s="9" t="n"/>
      <c r="F35" s="16" t="n"/>
      <c r="G35" s="16" t="n"/>
      <c r="H35" s="17">
        <f>IF(OR(F35=0,F35="",G35=""),"",( G35-F35)/G35)</f>
        <v/>
      </c>
      <c r="I35" s="11" t="n"/>
      <c r="J35" s="11" t="n"/>
      <c r="K35" s="18">
        <f>IF(I35="","",IF(I35&lt;=J35,"🔴 REPOR","✅ OK"))</f>
        <v/>
      </c>
      <c r="L35" s="1" t="n"/>
    </row>
    <row r="36" ht="20" customHeight="1">
      <c r="A36" s="1" t="n"/>
      <c r="B36" s="11" t="n"/>
      <c r="C36" s="9" t="n"/>
      <c r="D36" s="9" t="n"/>
      <c r="E36" s="9" t="n"/>
      <c r="F36" s="16" t="n"/>
      <c r="G36" s="16" t="n"/>
      <c r="H36" s="19">
        <f>IF(OR(F36=0,F36="",G36=""),"",( G36-F36)/G36)</f>
        <v/>
      </c>
      <c r="I36" s="11" t="n"/>
      <c r="J36" s="11" t="n"/>
      <c r="K36" s="20">
        <f>IF(I36="","",IF(I36&lt;=J36,"🔴 REPOR","✅ OK"))</f>
        <v/>
      </c>
      <c r="L36" s="1" t="n"/>
    </row>
    <row r="37" ht="20" customHeight="1">
      <c r="A37" s="1" t="n"/>
      <c r="B37" s="11" t="n"/>
      <c r="C37" s="9" t="n"/>
      <c r="D37" s="9" t="n"/>
      <c r="E37" s="9" t="n"/>
      <c r="F37" s="16" t="n"/>
      <c r="G37" s="16" t="n"/>
      <c r="H37" s="17">
        <f>IF(OR(F37=0,F37="",G37=""),"",( G37-F37)/G37)</f>
        <v/>
      </c>
      <c r="I37" s="11" t="n"/>
      <c r="J37" s="11" t="n"/>
      <c r="K37" s="18">
        <f>IF(I37="","",IF(I37&lt;=J37,"🔴 REPOR","✅ OK"))</f>
        <v/>
      </c>
      <c r="L37" s="1" t="n"/>
    </row>
    <row r="38" ht="20" customHeight="1">
      <c r="A38" s="1" t="n"/>
      <c r="B38" s="11" t="n"/>
      <c r="C38" s="9" t="n"/>
      <c r="D38" s="9" t="n"/>
      <c r="E38" s="9" t="n"/>
      <c r="F38" s="16" t="n"/>
      <c r="G38" s="16" t="n"/>
      <c r="H38" s="19">
        <f>IF(OR(F38=0,F38="",G38=""),"",( G38-F38)/G38)</f>
        <v/>
      </c>
      <c r="I38" s="11" t="n"/>
      <c r="J38" s="11" t="n"/>
      <c r="K38" s="20">
        <f>IF(I38="","",IF(I38&lt;=J38,"🔴 REPOR","✅ OK"))</f>
        <v/>
      </c>
      <c r="L38" s="1" t="n"/>
    </row>
    <row r="39" ht="20" customHeight="1">
      <c r="A39" s="1" t="n"/>
      <c r="B39" s="11" t="n"/>
      <c r="C39" s="9" t="n"/>
      <c r="D39" s="9" t="n"/>
      <c r="E39" s="9" t="n"/>
      <c r="F39" s="16" t="n"/>
      <c r="G39" s="16" t="n"/>
      <c r="H39" s="17">
        <f>IF(OR(F39=0,F39="",G39=""),"",( G39-F39)/G39)</f>
        <v/>
      </c>
      <c r="I39" s="11" t="n"/>
      <c r="J39" s="11" t="n"/>
      <c r="K39" s="18">
        <f>IF(I39="","",IF(I39&lt;=J39,"🔴 REPOR","✅ OK"))</f>
        <v/>
      </c>
      <c r="L39" s="1" t="n"/>
    </row>
    <row r="40" ht="20" customHeight="1">
      <c r="A40" s="1" t="n"/>
      <c r="B40" s="11" t="n"/>
      <c r="C40" s="9" t="n"/>
      <c r="D40" s="9" t="n"/>
      <c r="E40" s="9" t="n"/>
      <c r="F40" s="16" t="n"/>
      <c r="G40" s="16" t="n"/>
      <c r="H40" s="19">
        <f>IF(OR(F40=0,F40="",G40=""),"",( G40-F40)/G40)</f>
        <v/>
      </c>
      <c r="I40" s="11" t="n"/>
      <c r="J40" s="11" t="n"/>
      <c r="K40" s="20">
        <f>IF(I40="","",IF(I40&lt;=J40,"🔴 REPOR","✅ OK"))</f>
        <v/>
      </c>
      <c r="L40" s="1" t="n"/>
    </row>
    <row r="41" ht="20" customHeight="1">
      <c r="A41" s="1" t="n"/>
      <c r="B41" s="11" t="n"/>
      <c r="C41" s="9" t="n"/>
      <c r="D41" s="9" t="n"/>
      <c r="E41" s="9" t="n"/>
      <c r="F41" s="16" t="n"/>
      <c r="G41" s="16" t="n"/>
      <c r="H41" s="17">
        <f>IF(OR(F41=0,F41="",G41=""),"",( G41-F41)/G41)</f>
        <v/>
      </c>
      <c r="I41" s="11" t="n"/>
      <c r="J41" s="11" t="n"/>
      <c r="K41" s="18">
        <f>IF(I41="","",IF(I41&lt;=J41,"🔴 REPOR","✅ OK"))</f>
        <v/>
      </c>
      <c r="L41" s="1" t="n"/>
    </row>
    <row r="42" ht="20" customHeight="1">
      <c r="A42" s="1" t="n"/>
      <c r="B42" s="11" t="n"/>
      <c r="C42" s="9" t="n"/>
      <c r="D42" s="9" t="n"/>
      <c r="E42" s="9" t="n"/>
      <c r="F42" s="16" t="n"/>
      <c r="G42" s="16" t="n"/>
      <c r="H42" s="19">
        <f>IF(OR(F42=0,F42="",G42=""),"",( G42-F42)/G42)</f>
        <v/>
      </c>
      <c r="I42" s="11" t="n"/>
      <c r="J42" s="11" t="n"/>
      <c r="K42" s="20">
        <f>IF(I42="","",IF(I42&lt;=J42,"🔴 REPOR","✅ OK"))</f>
        <v/>
      </c>
      <c r="L42" s="1" t="n"/>
    </row>
    <row r="43" ht="20" customHeight="1">
      <c r="A43" s="1" t="n"/>
      <c r="B43" s="11" t="n"/>
      <c r="C43" s="9" t="n"/>
      <c r="D43" s="9" t="n"/>
      <c r="E43" s="9" t="n"/>
      <c r="F43" s="16" t="n"/>
      <c r="G43" s="16" t="n"/>
      <c r="H43" s="17">
        <f>IF(OR(F43=0,F43="",G43=""),"",( G43-F43)/G43)</f>
        <v/>
      </c>
      <c r="I43" s="11" t="n"/>
      <c r="J43" s="11" t="n"/>
      <c r="K43" s="18">
        <f>IF(I43="","",IF(I43&lt;=J43,"🔴 REPOR","✅ OK"))</f>
        <v/>
      </c>
      <c r="L43" s="1" t="n"/>
    </row>
    <row r="44" ht="20" customHeight="1">
      <c r="A44" s="1" t="n"/>
      <c r="B44" s="11" t="n"/>
      <c r="C44" s="9" t="n"/>
      <c r="D44" s="9" t="n"/>
      <c r="E44" s="9" t="n"/>
      <c r="F44" s="16" t="n"/>
      <c r="G44" s="16" t="n"/>
      <c r="H44" s="19">
        <f>IF(OR(F44=0,F44="",G44=""),"",( G44-F44)/G44)</f>
        <v/>
      </c>
      <c r="I44" s="11" t="n"/>
      <c r="J44" s="11" t="n"/>
      <c r="K44" s="20">
        <f>IF(I44="","",IF(I44&lt;=J44,"🔴 REPOR","✅ OK"))</f>
        <v/>
      </c>
      <c r="L44" s="1" t="n"/>
    </row>
    <row r="45" ht="20" customHeight="1">
      <c r="A45" s="1" t="n"/>
      <c r="B45" s="11" t="n"/>
      <c r="C45" s="9" t="n"/>
      <c r="D45" s="9" t="n"/>
      <c r="E45" s="9" t="n"/>
      <c r="F45" s="16" t="n"/>
      <c r="G45" s="16" t="n"/>
      <c r="H45" s="17">
        <f>IF(OR(F45=0,F45="",G45=""),"",( G45-F45)/G45)</f>
        <v/>
      </c>
      <c r="I45" s="11" t="n"/>
      <c r="J45" s="11" t="n"/>
      <c r="K45" s="18">
        <f>IF(I45="","",IF(I45&lt;=J45,"🔴 REPOR","✅ OK"))</f>
        <v/>
      </c>
      <c r="L45" s="1" t="n"/>
    </row>
    <row r="46" ht="20" customHeight="1">
      <c r="A46" s="1" t="n"/>
      <c r="B46" s="11" t="n"/>
      <c r="C46" s="9" t="n"/>
      <c r="D46" s="9" t="n"/>
      <c r="E46" s="9" t="n"/>
      <c r="F46" s="16" t="n"/>
      <c r="G46" s="16" t="n"/>
      <c r="H46" s="19">
        <f>IF(OR(F46=0,F46="",G46=""),"",( G46-F46)/G46)</f>
        <v/>
      </c>
      <c r="I46" s="11" t="n"/>
      <c r="J46" s="11" t="n"/>
      <c r="K46" s="20">
        <f>IF(I46="","",IF(I46&lt;=J46,"🔴 REPOR","✅ OK"))</f>
        <v/>
      </c>
      <c r="L46" s="1" t="n"/>
    </row>
    <row r="47" ht="20" customHeight="1">
      <c r="A47" s="1" t="n"/>
      <c r="B47" s="11" t="n"/>
      <c r="C47" s="9" t="n"/>
      <c r="D47" s="9" t="n"/>
      <c r="E47" s="9" t="n"/>
      <c r="F47" s="16" t="n"/>
      <c r="G47" s="16" t="n"/>
      <c r="H47" s="17">
        <f>IF(OR(F47=0,F47="",G47=""),"",( G47-F47)/G47)</f>
        <v/>
      </c>
      <c r="I47" s="11" t="n"/>
      <c r="J47" s="11" t="n"/>
      <c r="K47" s="18">
        <f>IF(I47="","",IF(I47&lt;=J47,"🔴 REPOR","✅ OK"))</f>
        <v/>
      </c>
      <c r="L47" s="1" t="n"/>
    </row>
    <row r="48" ht="20" customHeight="1">
      <c r="A48" s="1" t="n"/>
      <c r="B48" s="11" t="n"/>
      <c r="C48" s="9" t="n"/>
      <c r="D48" s="9" t="n"/>
      <c r="E48" s="9" t="n"/>
      <c r="F48" s="16" t="n"/>
      <c r="G48" s="16" t="n"/>
      <c r="H48" s="19">
        <f>IF(OR(F48=0,F48="",G48=""),"",( G48-F48)/G48)</f>
        <v/>
      </c>
      <c r="I48" s="11" t="n"/>
      <c r="J48" s="11" t="n"/>
      <c r="K48" s="20">
        <f>IF(I48="","",IF(I48&lt;=J48,"🔴 REPOR","✅ OK"))</f>
        <v/>
      </c>
      <c r="L48" s="1" t="n"/>
    </row>
    <row r="49" ht="20" customHeight="1">
      <c r="A49" s="1" t="n"/>
      <c r="B49" s="11" t="n"/>
      <c r="C49" s="9" t="n"/>
      <c r="D49" s="9" t="n"/>
      <c r="E49" s="9" t="n"/>
      <c r="F49" s="16" t="n"/>
      <c r="G49" s="16" t="n"/>
      <c r="H49" s="17">
        <f>IF(OR(F49=0,F49="",G49=""),"",( G49-F49)/G49)</f>
        <v/>
      </c>
      <c r="I49" s="11" t="n"/>
      <c r="J49" s="11" t="n"/>
      <c r="K49" s="18">
        <f>IF(I49="","",IF(I49&lt;=J49,"🔴 REPOR","✅ OK"))</f>
        <v/>
      </c>
      <c r="L49" s="1" t="n"/>
    </row>
    <row r="50" ht="20" customHeight="1">
      <c r="A50" s="1" t="n"/>
      <c r="B50" s="11" t="n"/>
      <c r="C50" s="9" t="n"/>
      <c r="D50" s="9" t="n"/>
      <c r="E50" s="9" t="n"/>
      <c r="F50" s="16" t="n"/>
      <c r="G50" s="16" t="n"/>
      <c r="H50" s="19">
        <f>IF(OR(F50=0,F50="",G50=""),"",( G50-F50)/G50)</f>
        <v/>
      </c>
      <c r="I50" s="11" t="n"/>
      <c r="J50" s="11" t="n"/>
      <c r="K50" s="20">
        <f>IF(I50="","",IF(I50&lt;=J50,"🔴 REPOR","✅ OK"))</f>
        <v/>
      </c>
      <c r="L50" s="1" t="n"/>
    </row>
    <row r="51" ht="20" customHeight="1">
      <c r="A51" s="1" t="n"/>
      <c r="B51" s="11" t="n"/>
      <c r="C51" s="9" t="n"/>
      <c r="D51" s="9" t="n"/>
      <c r="E51" s="9" t="n"/>
      <c r="F51" s="16" t="n"/>
      <c r="G51" s="16" t="n"/>
      <c r="H51" s="17">
        <f>IF(OR(F51=0,F51="",G51=""),"",( G51-F51)/G51)</f>
        <v/>
      </c>
      <c r="I51" s="11" t="n"/>
      <c r="J51" s="11" t="n"/>
      <c r="K51" s="18">
        <f>IF(I51="","",IF(I51&lt;=J51,"🔴 REPOR","✅ OK"))</f>
        <v/>
      </c>
      <c r="L51" s="1" t="n"/>
    </row>
    <row r="52" ht="20" customHeight="1">
      <c r="A52" s="1" t="n"/>
      <c r="B52" s="11" t="n"/>
      <c r="C52" s="9" t="n"/>
      <c r="D52" s="9" t="n"/>
      <c r="E52" s="9" t="n"/>
      <c r="F52" s="16" t="n"/>
      <c r="G52" s="16" t="n"/>
      <c r="H52" s="19">
        <f>IF(OR(F52=0,F52="",G52=""),"",( G52-F52)/G52)</f>
        <v/>
      </c>
      <c r="I52" s="11" t="n"/>
      <c r="J52" s="11" t="n"/>
      <c r="K52" s="20">
        <f>IF(I52="","",IF(I52&lt;=J52,"🔴 REPOR","✅ OK"))</f>
        <v/>
      </c>
      <c r="L52" s="1" t="n"/>
    </row>
    <row r="53" ht="20" customHeight="1">
      <c r="A53" s="1" t="n"/>
      <c r="B53" s="11" t="n"/>
      <c r="C53" s="9" t="n"/>
      <c r="D53" s="9" t="n"/>
      <c r="E53" s="9" t="n"/>
      <c r="F53" s="16" t="n"/>
      <c r="G53" s="16" t="n"/>
      <c r="H53" s="17">
        <f>IF(OR(F53=0,F53="",G53=""),"",( G53-F53)/G53)</f>
        <v/>
      </c>
      <c r="I53" s="11" t="n"/>
      <c r="J53" s="11" t="n"/>
      <c r="K53" s="18">
        <f>IF(I53="","",IF(I53&lt;=J53,"🔴 REPOR","✅ OK"))</f>
        <v/>
      </c>
      <c r="L53" s="1" t="n"/>
    </row>
    <row r="54" ht="20" customHeight="1">
      <c r="A54" s="1" t="n"/>
      <c r="B54" s="11" t="n"/>
      <c r="C54" s="9" t="n"/>
      <c r="D54" s="9" t="n"/>
      <c r="E54" s="9" t="n"/>
      <c r="F54" s="16" t="n"/>
      <c r="G54" s="16" t="n"/>
      <c r="H54" s="19">
        <f>IF(OR(F54=0,F54="",G54=""),"",( G54-F54)/G54)</f>
        <v/>
      </c>
      <c r="I54" s="11" t="n"/>
      <c r="J54" s="11" t="n"/>
      <c r="K54" s="20">
        <f>IF(I54="","",IF(I54&lt;=J54,"🔴 REPOR","✅ OK"))</f>
        <v/>
      </c>
      <c r="L54" s="1" t="n"/>
    </row>
    <row r="55" ht="20" customHeight="1">
      <c r="A55" s="1" t="n"/>
      <c r="B55" s="11" t="n"/>
      <c r="C55" s="9" t="n"/>
      <c r="D55" s="9" t="n"/>
      <c r="E55" s="9" t="n"/>
      <c r="F55" s="16" t="n"/>
      <c r="G55" s="16" t="n"/>
      <c r="H55" s="17">
        <f>IF(OR(F55=0,F55="",G55=""),"",( G55-F55)/G55)</f>
        <v/>
      </c>
      <c r="I55" s="11" t="n"/>
      <c r="J55" s="11" t="n"/>
      <c r="K55" s="18">
        <f>IF(I55="","",IF(I55&lt;=J55,"🔴 REPOR","✅ OK"))</f>
        <v/>
      </c>
      <c r="L55" s="1" t="n"/>
    </row>
    <row r="56" ht="20" customHeight="1">
      <c r="A56" s="1" t="n"/>
      <c r="B56" s="11" t="n"/>
      <c r="C56" s="9" t="n"/>
      <c r="D56" s="9" t="n"/>
      <c r="E56" s="9" t="n"/>
      <c r="F56" s="16" t="n"/>
      <c r="G56" s="16" t="n"/>
      <c r="H56" s="19">
        <f>IF(OR(F56=0,F56="",G56=""),"",( G56-F56)/G56)</f>
        <v/>
      </c>
      <c r="I56" s="11" t="n"/>
      <c r="J56" s="11" t="n"/>
      <c r="K56" s="20">
        <f>IF(I56="","",IF(I56&lt;=J56,"🔴 REPOR","✅ OK"))</f>
        <v/>
      </c>
      <c r="L56" s="1" t="n"/>
    </row>
    <row r="57" ht="20" customHeight="1">
      <c r="A57" s="1" t="n"/>
      <c r="B57" s="11" t="n"/>
      <c r="C57" s="9" t="n"/>
      <c r="D57" s="9" t="n"/>
      <c r="E57" s="9" t="n"/>
      <c r="F57" s="16" t="n"/>
      <c r="G57" s="16" t="n"/>
      <c r="H57" s="17">
        <f>IF(OR(F57=0,F57="",G57=""),"",( G57-F57)/G57)</f>
        <v/>
      </c>
      <c r="I57" s="11" t="n"/>
      <c r="J57" s="11" t="n"/>
      <c r="K57" s="18">
        <f>IF(I57="","",IF(I57&lt;=J57,"🔴 REPOR","✅ OK"))</f>
        <v/>
      </c>
      <c r="L57" s="1" t="n"/>
    </row>
    <row r="58" ht="20" customHeight="1">
      <c r="A58" s="1" t="n"/>
      <c r="B58" s="11" t="n"/>
      <c r="C58" s="9" t="n"/>
      <c r="D58" s="9" t="n"/>
      <c r="E58" s="9" t="n"/>
      <c r="F58" s="16" t="n"/>
      <c r="G58" s="16" t="n"/>
      <c r="H58" s="19">
        <f>IF(OR(F58=0,F58="",G58=""),"",( G58-F58)/G58)</f>
        <v/>
      </c>
      <c r="I58" s="11" t="n"/>
      <c r="J58" s="11" t="n"/>
      <c r="K58" s="20">
        <f>IF(I58="","",IF(I58&lt;=J58,"🔴 REPOR","✅ OK"))</f>
        <v/>
      </c>
      <c r="L58" s="1" t="n"/>
    </row>
    <row r="59" ht="20" customHeight="1">
      <c r="A59" s="1" t="n"/>
      <c r="B59" s="11" t="n"/>
      <c r="C59" s="9" t="n"/>
      <c r="D59" s="9" t="n"/>
      <c r="E59" s="9" t="n"/>
      <c r="F59" s="16" t="n"/>
      <c r="G59" s="16" t="n"/>
      <c r="H59" s="17">
        <f>IF(OR(F59=0,F59="",G59=""),"",( G59-F59)/G59)</f>
        <v/>
      </c>
      <c r="I59" s="11" t="n"/>
      <c r="J59" s="11" t="n"/>
      <c r="K59" s="18">
        <f>IF(I59="","",IF(I59&lt;=J59,"🔴 REPOR","✅ OK"))</f>
        <v/>
      </c>
      <c r="L59" s="1" t="n"/>
    </row>
    <row r="60" ht="20" customHeight="1">
      <c r="A60" s="1" t="n"/>
      <c r="B60" s="11" t="n"/>
      <c r="C60" s="9" t="n"/>
      <c r="D60" s="9" t="n"/>
      <c r="E60" s="9" t="n"/>
      <c r="F60" s="16" t="n"/>
      <c r="G60" s="16" t="n"/>
      <c r="H60" s="19">
        <f>IF(OR(F60=0,F60="",G60=""),"",( G60-F60)/G60)</f>
        <v/>
      </c>
      <c r="I60" s="11" t="n"/>
      <c r="J60" s="11" t="n"/>
      <c r="K60" s="20">
        <f>IF(I60="","",IF(I60&lt;=J60,"🔴 REPOR","✅ OK"))</f>
        <v/>
      </c>
      <c r="L60" s="1" t="n"/>
    </row>
    <row r="61" ht="20" customHeight="1">
      <c r="A61" s="1" t="n"/>
      <c r="B61" s="11" t="n"/>
      <c r="C61" s="9" t="n"/>
      <c r="D61" s="9" t="n"/>
      <c r="E61" s="9" t="n"/>
      <c r="F61" s="16" t="n"/>
      <c r="G61" s="16" t="n"/>
      <c r="H61" s="17">
        <f>IF(OR(F61=0,F61="",G61=""),"",( G61-F61)/G61)</f>
        <v/>
      </c>
      <c r="I61" s="11" t="n"/>
      <c r="J61" s="11" t="n"/>
      <c r="K61" s="18">
        <f>IF(I61="","",IF(I61&lt;=J61,"🔴 REPOR","✅ OK"))</f>
        <v/>
      </c>
      <c r="L61" s="1" t="n"/>
    </row>
    <row r="62" ht="20" customHeight="1">
      <c r="A62" s="1" t="n"/>
      <c r="B62" s="11" t="n"/>
      <c r="C62" s="9" t="n"/>
      <c r="D62" s="9" t="n"/>
      <c r="E62" s="9" t="n"/>
      <c r="F62" s="16" t="n"/>
      <c r="G62" s="16" t="n"/>
      <c r="H62" s="19">
        <f>IF(OR(F62=0,F62="",G62=""),"",( G62-F62)/G62)</f>
        <v/>
      </c>
      <c r="I62" s="11" t="n"/>
      <c r="J62" s="11" t="n"/>
      <c r="K62" s="20">
        <f>IF(I62="","",IF(I62&lt;=J62,"🔴 REPOR","✅ OK"))</f>
        <v/>
      </c>
      <c r="L62" s="1" t="n"/>
    </row>
    <row r="63" ht="20" customHeight="1">
      <c r="A63" s="1" t="n"/>
      <c r="B63" s="11" t="n"/>
      <c r="C63" s="9" t="n"/>
      <c r="D63" s="9" t="n"/>
      <c r="E63" s="9" t="n"/>
      <c r="F63" s="16" t="n"/>
      <c r="G63" s="16" t="n"/>
      <c r="H63" s="17">
        <f>IF(OR(F63=0,F63="",G63=""),"",( G63-F63)/G63)</f>
        <v/>
      </c>
      <c r="I63" s="11" t="n"/>
      <c r="J63" s="11" t="n"/>
      <c r="K63" s="18">
        <f>IF(I63="","",IF(I63&lt;=J63,"🔴 REPOR","✅ OK"))</f>
        <v/>
      </c>
      <c r="L63" s="1" t="n"/>
    </row>
    <row r="64" ht="20" customHeight="1">
      <c r="A64" s="1" t="n"/>
      <c r="B64" s="11" t="n"/>
      <c r="C64" s="9" t="n"/>
      <c r="D64" s="9" t="n"/>
      <c r="E64" s="9" t="n"/>
      <c r="F64" s="16" t="n"/>
      <c r="G64" s="16" t="n"/>
      <c r="H64" s="19">
        <f>IF(OR(F64=0,F64="",G64=""),"",( G64-F64)/G64)</f>
        <v/>
      </c>
      <c r="I64" s="11" t="n"/>
      <c r="J64" s="11" t="n"/>
      <c r="K64" s="20">
        <f>IF(I64="","",IF(I64&lt;=J64,"🔴 REPOR","✅ OK"))</f>
        <v/>
      </c>
      <c r="L64" s="1" t="n"/>
    </row>
    <row r="65" ht="28" customHeight="1">
      <c r="A65" s="1" t="n"/>
      <c r="B65" s="21" t="inlineStr">
        <is>
          <t>📊  RESUMO DO INVENTÁRIO</t>
        </is>
      </c>
      <c r="E65" s="22" t="inlineStr">
        <is>
          <t>Total Itens Cadastrados</t>
        </is>
      </c>
      <c r="F65" s="23" t="inlineStr">
        <is>
          <t>Custo Total do Estoque</t>
        </is>
      </c>
      <c r="G65" s="24" t="inlineStr">
        <is>
          <t>Valor em Venda (Potencial)</t>
        </is>
      </c>
      <c r="H65" s="25" t="inlineStr">
        <is>
          <t>Itens p/ Repor</t>
        </is>
      </c>
      <c r="I65" s="24" t="inlineStr">
        <is>
          <t>Itens OK</t>
        </is>
      </c>
      <c r="L65" s="1" t="n"/>
    </row>
    <row r="66" ht="36" customHeight="1">
      <c r="A66" s="1" t="n"/>
      <c r="E66" s="26">
        <f>COUNTA(B5:B64)</f>
        <v/>
      </c>
      <c r="F66" s="27">
        <f>SUMPRODUCT(F5:F64,I5:I64)</f>
        <v/>
      </c>
      <c r="G66" s="28">
        <f>SUMPRODUCT(G5:G64,I5:I64)</f>
        <v/>
      </c>
      <c r="H66" s="29">
        <f>COUNTIF(K5:K64,"🔴 REPOR")</f>
        <v/>
      </c>
      <c r="I66" s="30">
        <f>COUNTIF(K5:K64,"✅ OK")</f>
        <v/>
      </c>
      <c r="L66" s="1" t="n"/>
    </row>
    <row r="67">
      <c r="A67" s="1" t="n"/>
      <c r="L67" s="1" t="n"/>
    </row>
    <row r="68">
      <c r="A68" s="1" t="n"/>
      <c r="L68" s="1" t="n"/>
    </row>
    <row r="69">
      <c r="A69" s="1" t="n"/>
      <c r="L69" s="1" t="n"/>
    </row>
  </sheetData>
  <mergeCells count="3">
    <mergeCell ref="B1:J1"/>
    <mergeCell ref="B65:D65"/>
    <mergeCell ref="B2:J2"/>
  </mergeCells>
  <dataValidations count="1">
    <dataValidation sqref="D5 D6 D7 D8 D9 D10 D11 D12 D13 D14 D15 D16 D17 D18 D19 D20 D21 D22 D23 D24 D25 D26 D27 D28 D29 D30 D31 D32 D33 D34 D35 D36 D37 D38 D39 D40 D41 D42 D43 D44 D45 D46 D47 D48 D49 D50 D51 D52 D53 D54 D55 D56 D57 D58 D59 D60 D61 D62 D63 D64" showDropDown="0" showInputMessage="0" showErrorMessage="0" allowBlank="1" type="list">
      <formula1>"Vestuário,Calçados,Eletrônicos,Acessórios,Alimentos,Beleza,Casa,Papelaria,Brinquedos,Outro"</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109"/>
  <sheetViews>
    <sheetView showGridLines="0" workbookViewId="0">
      <selection activeCell="A1" sqref="A1"/>
    </sheetView>
  </sheetViews>
  <sheetFormatPr baseColWidth="8" defaultRowHeight="15"/>
  <cols>
    <col width="3" customWidth="1" min="1" max="1"/>
    <col width="13" customWidth="1" min="2" max="2"/>
    <col width="14" customWidth="1" min="3" max="3"/>
    <col width="26" customWidth="1" min="4" max="4"/>
    <col width="16" customWidth="1" min="5" max="5"/>
    <col width="12" customWidth="1" min="6" max="6"/>
    <col width="14" customWidth="1" min="7" max="7"/>
    <col width="14" customWidth="1" min="8" max="8"/>
    <col width="18" customWidth="1" min="9" max="9"/>
    <col width="28" customWidth="1" min="10" max="10"/>
    <col width="3" customWidth="1" min="11" max="11"/>
  </cols>
  <sheetData>
    <row r="1" ht="48" customHeight="1">
      <c r="A1" s="1" t="n"/>
      <c r="B1" s="2" t="inlineStr">
        <is>
          <t>🔄  REGISTRO DE MOVIMENTAÇÃO  |  ENTRADAS E SAÍDAS DE ESTOQUE</t>
        </is>
      </c>
      <c r="K1" s="1" t="n"/>
    </row>
    <row r="2" ht="22" customHeight="1">
      <c r="A2" s="1" t="n"/>
      <c r="B2" s="3" t="inlineStr">
        <is>
          <t>Registre cada entrada (compra/devolução) e saída (venda/perda) diariamente. 10 minutos por dia salvam seu negócio.</t>
        </is>
      </c>
      <c r="K2" s="1" t="n"/>
    </row>
    <row r="3">
      <c r="A3" s="1" t="n"/>
      <c r="K3" s="1" t="n"/>
    </row>
    <row r="4" ht="32" customHeight="1">
      <c r="A4" s="4" t="inlineStr"/>
      <c r="B4" s="5" t="inlineStr">
        <is>
          <t>Data</t>
        </is>
      </c>
      <c r="C4" s="6" t="inlineStr">
        <is>
          <t>Tipo
Movimento</t>
        </is>
      </c>
      <c r="D4" s="5" t="inlineStr">
        <is>
          <t>Produto (SKU / Nome)</t>
        </is>
      </c>
      <c r="E4" s="6" t="inlineStr">
        <is>
          <t>Fornecedor /
Cliente</t>
        </is>
      </c>
      <c r="F4" s="7" t="inlineStr">
        <is>
          <t>Qtd
(un)</t>
        </is>
      </c>
      <c r="G4" s="7" t="inlineStr">
        <is>
          <t>Custo Unit.
(R$)</t>
        </is>
      </c>
      <c r="H4" s="14" t="inlineStr">
        <is>
          <t>Valor
Total (R$)</t>
        </is>
      </c>
      <c r="I4" s="8" t="inlineStr">
        <is>
          <t>Nº Nota /
Pedido</t>
        </is>
      </c>
      <c r="J4" s="5" t="inlineStr">
        <is>
          <t>Observações</t>
        </is>
      </c>
      <c r="K4" s="4" t="inlineStr"/>
    </row>
    <row r="5" ht="20" customHeight="1">
      <c r="A5" s="1" t="n"/>
      <c r="B5" s="31" t="n"/>
      <c r="C5" s="11" t="n"/>
      <c r="D5" s="9" t="n"/>
      <c r="E5" s="9" t="n"/>
      <c r="F5" s="11" t="n"/>
      <c r="G5" s="16" t="n"/>
      <c r="H5" s="32">
        <f>IF(OR(F5="",G5=""),"",F5*G5)</f>
        <v/>
      </c>
      <c r="I5" s="11" t="n"/>
      <c r="J5" s="9" t="n"/>
      <c r="K5" s="1" t="n"/>
    </row>
    <row r="6" ht="20" customHeight="1">
      <c r="A6" s="1" t="n"/>
      <c r="B6" s="31" t="n"/>
      <c r="C6" s="11" t="n"/>
      <c r="D6" s="9" t="n"/>
      <c r="E6" s="9" t="n"/>
      <c r="F6" s="11" t="n"/>
      <c r="G6" s="16" t="n"/>
      <c r="H6" s="33">
        <f>IF(OR(F6="",G6=""),"",F6*G6)</f>
        <v/>
      </c>
      <c r="I6" s="11" t="n"/>
      <c r="J6" s="9" t="n"/>
      <c r="K6" s="1" t="n"/>
    </row>
    <row r="7" ht="20" customHeight="1">
      <c r="A7" s="1" t="n"/>
      <c r="B7" s="31" t="n"/>
      <c r="C7" s="11" t="n"/>
      <c r="D7" s="9" t="n"/>
      <c r="E7" s="9" t="n"/>
      <c r="F7" s="11" t="n"/>
      <c r="G7" s="16" t="n"/>
      <c r="H7" s="32">
        <f>IF(OR(F7="",G7=""),"",F7*G7)</f>
        <v/>
      </c>
      <c r="I7" s="11" t="n"/>
      <c r="J7" s="9" t="n"/>
      <c r="K7" s="1" t="n"/>
    </row>
    <row r="8" ht="20" customHeight="1">
      <c r="A8" s="1" t="n"/>
      <c r="B8" s="31" t="n"/>
      <c r="C8" s="11" t="n"/>
      <c r="D8" s="9" t="n"/>
      <c r="E8" s="9" t="n"/>
      <c r="F8" s="11" t="n"/>
      <c r="G8" s="16" t="n"/>
      <c r="H8" s="33">
        <f>IF(OR(F8="",G8=""),"",F8*G8)</f>
        <v/>
      </c>
      <c r="I8" s="11" t="n"/>
      <c r="J8" s="9" t="n"/>
      <c r="K8" s="1" t="n"/>
    </row>
    <row r="9" ht="20" customHeight="1">
      <c r="A9" s="1" t="n"/>
      <c r="B9" s="31" t="n"/>
      <c r="C9" s="11" t="n"/>
      <c r="D9" s="9" t="n"/>
      <c r="E9" s="9" t="n"/>
      <c r="F9" s="11" t="n"/>
      <c r="G9" s="16" t="n"/>
      <c r="H9" s="32">
        <f>IF(OR(F9="",G9=""),"",F9*G9)</f>
        <v/>
      </c>
      <c r="I9" s="11" t="n"/>
      <c r="J9" s="9" t="n"/>
      <c r="K9" s="1" t="n"/>
    </row>
    <row r="10" ht="20" customHeight="1">
      <c r="A10" s="1" t="n"/>
      <c r="B10" s="31" t="n"/>
      <c r="C10" s="11" t="n"/>
      <c r="D10" s="9" t="n"/>
      <c r="E10" s="9" t="n"/>
      <c r="F10" s="11" t="n"/>
      <c r="G10" s="16" t="n"/>
      <c r="H10" s="33">
        <f>IF(OR(F10="",G10=""),"",F10*G10)</f>
        <v/>
      </c>
      <c r="I10" s="11" t="n"/>
      <c r="J10" s="9" t="n"/>
      <c r="K10" s="1" t="n"/>
    </row>
    <row r="11" ht="20" customHeight="1">
      <c r="A11" s="1" t="n"/>
      <c r="B11" s="31" t="n"/>
      <c r="C11" s="11" t="n"/>
      <c r="D11" s="9" t="n"/>
      <c r="E11" s="9" t="n"/>
      <c r="F11" s="11" t="n"/>
      <c r="G11" s="16" t="n"/>
      <c r="H11" s="32">
        <f>IF(OR(F11="",G11=""),"",F11*G11)</f>
        <v/>
      </c>
      <c r="I11" s="11" t="n"/>
      <c r="J11" s="9" t="n"/>
      <c r="K11" s="1" t="n"/>
    </row>
    <row r="12" ht="20" customHeight="1">
      <c r="A12" s="1" t="n"/>
      <c r="B12" s="31" t="n"/>
      <c r="C12" s="11" t="n"/>
      <c r="D12" s="9" t="n"/>
      <c r="E12" s="9" t="n"/>
      <c r="F12" s="11" t="n"/>
      <c r="G12" s="16" t="n"/>
      <c r="H12" s="33">
        <f>IF(OR(F12="",G12=""),"",F12*G12)</f>
        <v/>
      </c>
      <c r="I12" s="11" t="n"/>
      <c r="J12" s="9" t="n"/>
      <c r="K12" s="1" t="n"/>
    </row>
    <row r="13" ht="20" customHeight="1">
      <c r="A13" s="1" t="n"/>
      <c r="B13" s="31" t="n"/>
      <c r="C13" s="11" t="n"/>
      <c r="D13" s="9" t="n"/>
      <c r="E13" s="9" t="n"/>
      <c r="F13" s="11" t="n"/>
      <c r="G13" s="16" t="n"/>
      <c r="H13" s="32">
        <f>IF(OR(F13="",G13=""),"",F13*G13)</f>
        <v/>
      </c>
      <c r="I13" s="11" t="n"/>
      <c r="J13" s="9" t="n"/>
      <c r="K13" s="1" t="n"/>
    </row>
    <row r="14" ht="20" customHeight="1">
      <c r="A14" s="1" t="n"/>
      <c r="B14" s="31" t="n"/>
      <c r="C14" s="11" t="n"/>
      <c r="D14" s="9" t="n"/>
      <c r="E14" s="9" t="n"/>
      <c r="F14" s="11" t="n"/>
      <c r="G14" s="16" t="n"/>
      <c r="H14" s="33">
        <f>IF(OR(F14="",G14=""),"",F14*G14)</f>
        <v/>
      </c>
      <c r="I14" s="11" t="n"/>
      <c r="J14" s="9" t="n"/>
      <c r="K14" s="1" t="n"/>
    </row>
    <row r="15" ht="20" customHeight="1">
      <c r="A15" s="1" t="n"/>
      <c r="B15" s="31" t="n"/>
      <c r="C15" s="11" t="n"/>
      <c r="D15" s="9" t="n"/>
      <c r="E15" s="9" t="n"/>
      <c r="F15" s="11" t="n"/>
      <c r="G15" s="16" t="n"/>
      <c r="H15" s="32">
        <f>IF(OR(F15="",G15=""),"",F15*G15)</f>
        <v/>
      </c>
      <c r="I15" s="11" t="n"/>
      <c r="J15" s="9" t="n"/>
      <c r="K15" s="1" t="n"/>
    </row>
    <row r="16" ht="20" customHeight="1">
      <c r="A16" s="1" t="n"/>
      <c r="B16" s="31" t="n"/>
      <c r="C16" s="11" t="n"/>
      <c r="D16" s="9" t="n"/>
      <c r="E16" s="9" t="n"/>
      <c r="F16" s="11" t="n"/>
      <c r="G16" s="16" t="n"/>
      <c r="H16" s="33">
        <f>IF(OR(F16="",G16=""),"",F16*G16)</f>
        <v/>
      </c>
      <c r="I16" s="11" t="n"/>
      <c r="J16" s="9" t="n"/>
      <c r="K16" s="1" t="n"/>
    </row>
    <row r="17" ht="20" customHeight="1">
      <c r="A17" s="1" t="n"/>
      <c r="B17" s="31" t="n"/>
      <c r="C17" s="11" t="n"/>
      <c r="D17" s="9" t="n"/>
      <c r="E17" s="9" t="n"/>
      <c r="F17" s="11" t="n"/>
      <c r="G17" s="16" t="n"/>
      <c r="H17" s="32">
        <f>IF(OR(F17="",G17=""),"",F17*G17)</f>
        <v/>
      </c>
      <c r="I17" s="11" t="n"/>
      <c r="J17" s="9" t="n"/>
      <c r="K17" s="1" t="n"/>
    </row>
    <row r="18" ht="20" customHeight="1">
      <c r="A18" s="1" t="n"/>
      <c r="B18" s="31" t="n"/>
      <c r="C18" s="11" t="n"/>
      <c r="D18" s="9" t="n"/>
      <c r="E18" s="9" t="n"/>
      <c r="F18" s="11" t="n"/>
      <c r="G18" s="16" t="n"/>
      <c r="H18" s="33">
        <f>IF(OR(F18="",G18=""),"",F18*G18)</f>
        <v/>
      </c>
      <c r="I18" s="11" t="n"/>
      <c r="J18" s="9" t="n"/>
      <c r="K18" s="1" t="n"/>
    </row>
    <row r="19" ht="20" customHeight="1">
      <c r="A19" s="1" t="n"/>
      <c r="B19" s="31" t="n"/>
      <c r="C19" s="11" t="n"/>
      <c r="D19" s="9" t="n"/>
      <c r="E19" s="9" t="n"/>
      <c r="F19" s="11" t="n"/>
      <c r="G19" s="16" t="n"/>
      <c r="H19" s="32">
        <f>IF(OR(F19="",G19=""),"",F19*G19)</f>
        <v/>
      </c>
      <c r="I19" s="11" t="n"/>
      <c r="J19" s="9" t="n"/>
      <c r="K19" s="1" t="n"/>
    </row>
    <row r="20" ht="20" customHeight="1">
      <c r="A20" s="1" t="n"/>
      <c r="B20" s="31" t="n"/>
      <c r="C20" s="11" t="n"/>
      <c r="D20" s="9" t="n"/>
      <c r="E20" s="9" t="n"/>
      <c r="F20" s="11" t="n"/>
      <c r="G20" s="16" t="n"/>
      <c r="H20" s="33">
        <f>IF(OR(F20="",G20=""),"",F20*G20)</f>
        <v/>
      </c>
      <c r="I20" s="11" t="n"/>
      <c r="J20" s="9" t="n"/>
      <c r="K20" s="1" t="n"/>
    </row>
    <row r="21" ht="20" customHeight="1">
      <c r="A21" s="1" t="n"/>
      <c r="B21" s="31" t="n"/>
      <c r="C21" s="11" t="n"/>
      <c r="D21" s="9" t="n"/>
      <c r="E21" s="9" t="n"/>
      <c r="F21" s="11" t="n"/>
      <c r="G21" s="16" t="n"/>
      <c r="H21" s="32">
        <f>IF(OR(F21="",G21=""),"",F21*G21)</f>
        <v/>
      </c>
      <c r="I21" s="11" t="n"/>
      <c r="J21" s="9" t="n"/>
      <c r="K21" s="1" t="n"/>
    </row>
    <row r="22" ht="20" customHeight="1">
      <c r="A22" s="1" t="n"/>
      <c r="B22" s="31" t="n"/>
      <c r="C22" s="11" t="n"/>
      <c r="D22" s="9" t="n"/>
      <c r="E22" s="9" t="n"/>
      <c r="F22" s="11" t="n"/>
      <c r="G22" s="16" t="n"/>
      <c r="H22" s="33">
        <f>IF(OR(F22="",G22=""),"",F22*G22)</f>
        <v/>
      </c>
      <c r="I22" s="11" t="n"/>
      <c r="J22" s="9" t="n"/>
      <c r="K22" s="1" t="n"/>
    </row>
    <row r="23" ht="20" customHeight="1">
      <c r="A23" s="1" t="n"/>
      <c r="B23" s="31" t="n"/>
      <c r="C23" s="11" t="n"/>
      <c r="D23" s="9" t="n"/>
      <c r="E23" s="9" t="n"/>
      <c r="F23" s="11" t="n"/>
      <c r="G23" s="16" t="n"/>
      <c r="H23" s="32">
        <f>IF(OR(F23="",G23=""),"",F23*G23)</f>
        <v/>
      </c>
      <c r="I23" s="11" t="n"/>
      <c r="J23" s="9" t="n"/>
      <c r="K23" s="1" t="n"/>
    </row>
    <row r="24" ht="20" customHeight="1">
      <c r="A24" s="1" t="n"/>
      <c r="B24" s="31" t="n"/>
      <c r="C24" s="11" t="n"/>
      <c r="D24" s="9" t="n"/>
      <c r="E24" s="9" t="n"/>
      <c r="F24" s="11" t="n"/>
      <c r="G24" s="16" t="n"/>
      <c r="H24" s="33">
        <f>IF(OR(F24="",G24=""),"",F24*G24)</f>
        <v/>
      </c>
      <c r="I24" s="11" t="n"/>
      <c r="J24" s="9" t="n"/>
      <c r="K24" s="1" t="n"/>
    </row>
    <row r="25" ht="20" customHeight="1">
      <c r="A25" s="1" t="n"/>
      <c r="B25" s="31" t="n"/>
      <c r="C25" s="11" t="n"/>
      <c r="D25" s="9" t="n"/>
      <c r="E25" s="9" t="n"/>
      <c r="F25" s="11" t="n"/>
      <c r="G25" s="16" t="n"/>
      <c r="H25" s="32">
        <f>IF(OR(F25="",G25=""),"",F25*G25)</f>
        <v/>
      </c>
      <c r="I25" s="11" t="n"/>
      <c r="J25" s="9" t="n"/>
      <c r="K25" s="1" t="n"/>
    </row>
    <row r="26" ht="20" customHeight="1">
      <c r="A26" s="1" t="n"/>
      <c r="B26" s="31" t="n"/>
      <c r="C26" s="11" t="n"/>
      <c r="D26" s="9" t="n"/>
      <c r="E26" s="9" t="n"/>
      <c r="F26" s="11" t="n"/>
      <c r="G26" s="16" t="n"/>
      <c r="H26" s="33">
        <f>IF(OR(F26="",G26=""),"",F26*G26)</f>
        <v/>
      </c>
      <c r="I26" s="11" t="n"/>
      <c r="J26" s="9" t="n"/>
      <c r="K26" s="1" t="n"/>
    </row>
    <row r="27" ht="20" customHeight="1">
      <c r="A27" s="1" t="n"/>
      <c r="B27" s="31" t="n"/>
      <c r="C27" s="11" t="n"/>
      <c r="D27" s="9" t="n"/>
      <c r="E27" s="9" t="n"/>
      <c r="F27" s="11" t="n"/>
      <c r="G27" s="16" t="n"/>
      <c r="H27" s="32">
        <f>IF(OR(F27="",G27=""),"",F27*G27)</f>
        <v/>
      </c>
      <c r="I27" s="11" t="n"/>
      <c r="J27" s="9" t="n"/>
      <c r="K27" s="1" t="n"/>
    </row>
    <row r="28" ht="20" customHeight="1">
      <c r="A28" s="1" t="n"/>
      <c r="B28" s="31" t="n"/>
      <c r="C28" s="11" t="n"/>
      <c r="D28" s="9" t="n"/>
      <c r="E28" s="9" t="n"/>
      <c r="F28" s="11" t="n"/>
      <c r="G28" s="16" t="n"/>
      <c r="H28" s="33">
        <f>IF(OR(F28="",G28=""),"",F28*G28)</f>
        <v/>
      </c>
      <c r="I28" s="11" t="n"/>
      <c r="J28" s="9" t="n"/>
      <c r="K28" s="1" t="n"/>
    </row>
    <row r="29" ht="20" customHeight="1">
      <c r="A29" s="1" t="n"/>
      <c r="B29" s="31" t="n"/>
      <c r="C29" s="11" t="n"/>
      <c r="D29" s="9" t="n"/>
      <c r="E29" s="9" t="n"/>
      <c r="F29" s="11" t="n"/>
      <c r="G29" s="16" t="n"/>
      <c r="H29" s="32">
        <f>IF(OR(F29="",G29=""),"",F29*G29)</f>
        <v/>
      </c>
      <c r="I29" s="11" t="n"/>
      <c r="J29" s="9" t="n"/>
      <c r="K29" s="1" t="n"/>
    </row>
    <row r="30" ht="20" customHeight="1">
      <c r="A30" s="1" t="n"/>
      <c r="B30" s="31" t="n"/>
      <c r="C30" s="11" t="n"/>
      <c r="D30" s="9" t="n"/>
      <c r="E30" s="9" t="n"/>
      <c r="F30" s="11" t="n"/>
      <c r="G30" s="16" t="n"/>
      <c r="H30" s="33">
        <f>IF(OR(F30="",G30=""),"",F30*G30)</f>
        <v/>
      </c>
      <c r="I30" s="11" t="n"/>
      <c r="J30" s="9" t="n"/>
      <c r="K30" s="1" t="n"/>
    </row>
    <row r="31" ht="20" customHeight="1">
      <c r="A31" s="1" t="n"/>
      <c r="B31" s="31" t="n"/>
      <c r="C31" s="11" t="n"/>
      <c r="D31" s="9" t="n"/>
      <c r="E31" s="9" t="n"/>
      <c r="F31" s="11" t="n"/>
      <c r="G31" s="16" t="n"/>
      <c r="H31" s="32">
        <f>IF(OR(F31="",G31=""),"",F31*G31)</f>
        <v/>
      </c>
      <c r="I31" s="11" t="n"/>
      <c r="J31" s="9" t="n"/>
      <c r="K31" s="1" t="n"/>
    </row>
    <row r="32" ht="20" customHeight="1">
      <c r="A32" s="1" t="n"/>
      <c r="B32" s="31" t="n"/>
      <c r="C32" s="11" t="n"/>
      <c r="D32" s="9" t="n"/>
      <c r="E32" s="9" t="n"/>
      <c r="F32" s="11" t="n"/>
      <c r="G32" s="16" t="n"/>
      <c r="H32" s="33">
        <f>IF(OR(F32="",G32=""),"",F32*G32)</f>
        <v/>
      </c>
      <c r="I32" s="11" t="n"/>
      <c r="J32" s="9" t="n"/>
      <c r="K32" s="1" t="n"/>
    </row>
    <row r="33" ht="20" customHeight="1">
      <c r="A33" s="1" t="n"/>
      <c r="B33" s="31" t="n"/>
      <c r="C33" s="11" t="n"/>
      <c r="D33" s="9" t="n"/>
      <c r="E33" s="9" t="n"/>
      <c r="F33" s="11" t="n"/>
      <c r="G33" s="16" t="n"/>
      <c r="H33" s="32">
        <f>IF(OR(F33="",G33=""),"",F33*G33)</f>
        <v/>
      </c>
      <c r="I33" s="11" t="n"/>
      <c r="J33" s="9" t="n"/>
      <c r="K33" s="1" t="n"/>
    </row>
    <row r="34" ht="20" customHeight="1">
      <c r="A34" s="1" t="n"/>
      <c r="B34" s="31" t="n"/>
      <c r="C34" s="11" t="n"/>
      <c r="D34" s="9" t="n"/>
      <c r="E34" s="9" t="n"/>
      <c r="F34" s="11" t="n"/>
      <c r="G34" s="16" t="n"/>
      <c r="H34" s="33">
        <f>IF(OR(F34="",G34=""),"",F34*G34)</f>
        <v/>
      </c>
      <c r="I34" s="11" t="n"/>
      <c r="J34" s="9" t="n"/>
      <c r="K34" s="1" t="n"/>
    </row>
    <row r="35" ht="20" customHeight="1">
      <c r="A35" s="1" t="n"/>
      <c r="B35" s="31" t="n"/>
      <c r="C35" s="11" t="n"/>
      <c r="D35" s="9" t="n"/>
      <c r="E35" s="9" t="n"/>
      <c r="F35" s="11" t="n"/>
      <c r="G35" s="16" t="n"/>
      <c r="H35" s="32">
        <f>IF(OR(F35="",G35=""),"",F35*G35)</f>
        <v/>
      </c>
      <c r="I35" s="11" t="n"/>
      <c r="J35" s="9" t="n"/>
      <c r="K35" s="1" t="n"/>
    </row>
    <row r="36" ht="20" customHeight="1">
      <c r="A36" s="1" t="n"/>
      <c r="B36" s="31" t="n"/>
      <c r="C36" s="11" t="n"/>
      <c r="D36" s="9" t="n"/>
      <c r="E36" s="9" t="n"/>
      <c r="F36" s="11" t="n"/>
      <c r="G36" s="16" t="n"/>
      <c r="H36" s="33">
        <f>IF(OR(F36="",G36=""),"",F36*G36)</f>
        <v/>
      </c>
      <c r="I36" s="11" t="n"/>
      <c r="J36" s="9" t="n"/>
      <c r="K36" s="1" t="n"/>
    </row>
    <row r="37" ht="20" customHeight="1">
      <c r="A37" s="1" t="n"/>
      <c r="B37" s="31" t="n"/>
      <c r="C37" s="11" t="n"/>
      <c r="D37" s="9" t="n"/>
      <c r="E37" s="9" t="n"/>
      <c r="F37" s="11" t="n"/>
      <c r="G37" s="16" t="n"/>
      <c r="H37" s="32">
        <f>IF(OR(F37="",G37=""),"",F37*G37)</f>
        <v/>
      </c>
      <c r="I37" s="11" t="n"/>
      <c r="J37" s="9" t="n"/>
      <c r="K37" s="1" t="n"/>
    </row>
    <row r="38" ht="20" customHeight="1">
      <c r="A38" s="1" t="n"/>
      <c r="B38" s="31" t="n"/>
      <c r="C38" s="11" t="n"/>
      <c r="D38" s="9" t="n"/>
      <c r="E38" s="9" t="n"/>
      <c r="F38" s="11" t="n"/>
      <c r="G38" s="16" t="n"/>
      <c r="H38" s="33">
        <f>IF(OR(F38="",G38=""),"",F38*G38)</f>
        <v/>
      </c>
      <c r="I38" s="11" t="n"/>
      <c r="J38" s="9" t="n"/>
      <c r="K38" s="1" t="n"/>
    </row>
    <row r="39" ht="20" customHeight="1">
      <c r="A39" s="1" t="n"/>
      <c r="B39" s="31" t="n"/>
      <c r="C39" s="11" t="n"/>
      <c r="D39" s="9" t="n"/>
      <c r="E39" s="9" t="n"/>
      <c r="F39" s="11" t="n"/>
      <c r="G39" s="16" t="n"/>
      <c r="H39" s="32">
        <f>IF(OR(F39="",G39=""),"",F39*G39)</f>
        <v/>
      </c>
      <c r="I39" s="11" t="n"/>
      <c r="J39" s="9" t="n"/>
      <c r="K39" s="1" t="n"/>
    </row>
    <row r="40" ht="20" customHeight="1">
      <c r="A40" s="1" t="n"/>
      <c r="B40" s="31" t="n"/>
      <c r="C40" s="11" t="n"/>
      <c r="D40" s="9" t="n"/>
      <c r="E40" s="9" t="n"/>
      <c r="F40" s="11" t="n"/>
      <c r="G40" s="16" t="n"/>
      <c r="H40" s="33">
        <f>IF(OR(F40="",G40=""),"",F40*G40)</f>
        <v/>
      </c>
      <c r="I40" s="11" t="n"/>
      <c r="J40" s="9" t="n"/>
      <c r="K40" s="1" t="n"/>
    </row>
    <row r="41" ht="20" customHeight="1">
      <c r="A41" s="1" t="n"/>
      <c r="B41" s="31" t="n"/>
      <c r="C41" s="11" t="n"/>
      <c r="D41" s="9" t="n"/>
      <c r="E41" s="9" t="n"/>
      <c r="F41" s="11" t="n"/>
      <c r="G41" s="16" t="n"/>
      <c r="H41" s="32">
        <f>IF(OR(F41="",G41=""),"",F41*G41)</f>
        <v/>
      </c>
      <c r="I41" s="11" t="n"/>
      <c r="J41" s="9" t="n"/>
      <c r="K41" s="1" t="n"/>
    </row>
    <row r="42" ht="20" customHeight="1">
      <c r="A42" s="1" t="n"/>
      <c r="B42" s="31" t="n"/>
      <c r="C42" s="11" t="n"/>
      <c r="D42" s="9" t="n"/>
      <c r="E42" s="9" t="n"/>
      <c r="F42" s="11" t="n"/>
      <c r="G42" s="16" t="n"/>
      <c r="H42" s="33">
        <f>IF(OR(F42="",G42=""),"",F42*G42)</f>
        <v/>
      </c>
      <c r="I42" s="11" t="n"/>
      <c r="J42" s="9" t="n"/>
      <c r="K42" s="1" t="n"/>
    </row>
    <row r="43" ht="20" customHeight="1">
      <c r="A43" s="1" t="n"/>
      <c r="B43" s="31" t="n"/>
      <c r="C43" s="11" t="n"/>
      <c r="D43" s="9" t="n"/>
      <c r="E43" s="9" t="n"/>
      <c r="F43" s="11" t="n"/>
      <c r="G43" s="16" t="n"/>
      <c r="H43" s="32">
        <f>IF(OR(F43="",G43=""),"",F43*G43)</f>
        <v/>
      </c>
      <c r="I43" s="11" t="n"/>
      <c r="J43" s="9" t="n"/>
      <c r="K43" s="1" t="n"/>
    </row>
    <row r="44" ht="20" customHeight="1">
      <c r="A44" s="1" t="n"/>
      <c r="B44" s="31" t="n"/>
      <c r="C44" s="11" t="n"/>
      <c r="D44" s="9" t="n"/>
      <c r="E44" s="9" t="n"/>
      <c r="F44" s="11" t="n"/>
      <c r="G44" s="16" t="n"/>
      <c r="H44" s="33">
        <f>IF(OR(F44="",G44=""),"",F44*G44)</f>
        <v/>
      </c>
      <c r="I44" s="11" t="n"/>
      <c r="J44" s="9" t="n"/>
      <c r="K44" s="1" t="n"/>
    </row>
    <row r="45" ht="20" customHeight="1">
      <c r="A45" s="1" t="n"/>
      <c r="B45" s="31" t="n"/>
      <c r="C45" s="11" t="n"/>
      <c r="D45" s="9" t="n"/>
      <c r="E45" s="9" t="n"/>
      <c r="F45" s="11" t="n"/>
      <c r="G45" s="16" t="n"/>
      <c r="H45" s="32">
        <f>IF(OR(F45="",G45=""),"",F45*G45)</f>
        <v/>
      </c>
      <c r="I45" s="11" t="n"/>
      <c r="J45" s="9" t="n"/>
      <c r="K45" s="1" t="n"/>
    </row>
    <row r="46" ht="20" customHeight="1">
      <c r="A46" s="1" t="n"/>
      <c r="B46" s="31" t="n"/>
      <c r="C46" s="11" t="n"/>
      <c r="D46" s="9" t="n"/>
      <c r="E46" s="9" t="n"/>
      <c r="F46" s="11" t="n"/>
      <c r="G46" s="16" t="n"/>
      <c r="H46" s="33">
        <f>IF(OR(F46="",G46=""),"",F46*G46)</f>
        <v/>
      </c>
      <c r="I46" s="11" t="n"/>
      <c r="J46" s="9" t="n"/>
      <c r="K46" s="1" t="n"/>
    </row>
    <row r="47" ht="20" customHeight="1">
      <c r="A47" s="1" t="n"/>
      <c r="B47" s="31" t="n"/>
      <c r="C47" s="11" t="n"/>
      <c r="D47" s="9" t="n"/>
      <c r="E47" s="9" t="n"/>
      <c r="F47" s="11" t="n"/>
      <c r="G47" s="16" t="n"/>
      <c r="H47" s="32">
        <f>IF(OR(F47="",G47=""),"",F47*G47)</f>
        <v/>
      </c>
      <c r="I47" s="11" t="n"/>
      <c r="J47" s="9" t="n"/>
      <c r="K47" s="1" t="n"/>
    </row>
    <row r="48" ht="20" customHeight="1">
      <c r="A48" s="1" t="n"/>
      <c r="B48" s="31" t="n"/>
      <c r="C48" s="11" t="n"/>
      <c r="D48" s="9" t="n"/>
      <c r="E48" s="9" t="n"/>
      <c r="F48" s="11" t="n"/>
      <c r="G48" s="16" t="n"/>
      <c r="H48" s="33">
        <f>IF(OR(F48="",G48=""),"",F48*G48)</f>
        <v/>
      </c>
      <c r="I48" s="11" t="n"/>
      <c r="J48" s="9" t="n"/>
      <c r="K48" s="1" t="n"/>
    </row>
    <row r="49" ht="20" customHeight="1">
      <c r="A49" s="1" t="n"/>
      <c r="B49" s="31" t="n"/>
      <c r="C49" s="11" t="n"/>
      <c r="D49" s="9" t="n"/>
      <c r="E49" s="9" t="n"/>
      <c r="F49" s="11" t="n"/>
      <c r="G49" s="16" t="n"/>
      <c r="H49" s="32">
        <f>IF(OR(F49="",G49=""),"",F49*G49)</f>
        <v/>
      </c>
      <c r="I49" s="11" t="n"/>
      <c r="J49" s="9" t="n"/>
      <c r="K49" s="1" t="n"/>
    </row>
    <row r="50" ht="20" customHeight="1">
      <c r="A50" s="1" t="n"/>
      <c r="B50" s="31" t="n"/>
      <c r="C50" s="11" t="n"/>
      <c r="D50" s="9" t="n"/>
      <c r="E50" s="9" t="n"/>
      <c r="F50" s="11" t="n"/>
      <c r="G50" s="16" t="n"/>
      <c r="H50" s="33">
        <f>IF(OR(F50="",G50=""),"",F50*G50)</f>
        <v/>
      </c>
      <c r="I50" s="11" t="n"/>
      <c r="J50" s="9" t="n"/>
      <c r="K50" s="1" t="n"/>
    </row>
    <row r="51" ht="20" customHeight="1">
      <c r="A51" s="1" t="n"/>
      <c r="B51" s="31" t="n"/>
      <c r="C51" s="11" t="n"/>
      <c r="D51" s="9" t="n"/>
      <c r="E51" s="9" t="n"/>
      <c r="F51" s="11" t="n"/>
      <c r="G51" s="16" t="n"/>
      <c r="H51" s="32">
        <f>IF(OR(F51="",G51=""),"",F51*G51)</f>
        <v/>
      </c>
      <c r="I51" s="11" t="n"/>
      <c r="J51" s="9" t="n"/>
      <c r="K51" s="1" t="n"/>
    </row>
    <row r="52" ht="20" customHeight="1">
      <c r="A52" s="1" t="n"/>
      <c r="B52" s="31" t="n"/>
      <c r="C52" s="11" t="n"/>
      <c r="D52" s="9" t="n"/>
      <c r="E52" s="9" t="n"/>
      <c r="F52" s="11" t="n"/>
      <c r="G52" s="16" t="n"/>
      <c r="H52" s="33">
        <f>IF(OR(F52="",G52=""),"",F52*G52)</f>
        <v/>
      </c>
      <c r="I52" s="11" t="n"/>
      <c r="J52" s="9" t="n"/>
      <c r="K52" s="1" t="n"/>
    </row>
    <row r="53" ht="20" customHeight="1">
      <c r="A53" s="1" t="n"/>
      <c r="B53" s="31" t="n"/>
      <c r="C53" s="11" t="n"/>
      <c r="D53" s="9" t="n"/>
      <c r="E53" s="9" t="n"/>
      <c r="F53" s="11" t="n"/>
      <c r="G53" s="16" t="n"/>
      <c r="H53" s="32">
        <f>IF(OR(F53="",G53=""),"",F53*G53)</f>
        <v/>
      </c>
      <c r="I53" s="11" t="n"/>
      <c r="J53" s="9" t="n"/>
      <c r="K53" s="1" t="n"/>
    </row>
    <row r="54" ht="20" customHeight="1">
      <c r="A54" s="1" t="n"/>
      <c r="B54" s="31" t="n"/>
      <c r="C54" s="11" t="n"/>
      <c r="D54" s="9" t="n"/>
      <c r="E54" s="9" t="n"/>
      <c r="F54" s="11" t="n"/>
      <c r="G54" s="16" t="n"/>
      <c r="H54" s="33">
        <f>IF(OR(F54="",G54=""),"",F54*G54)</f>
        <v/>
      </c>
      <c r="I54" s="11" t="n"/>
      <c r="J54" s="9" t="n"/>
      <c r="K54" s="1" t="n"/>
    </row>
    <row r="55" ht="20" customHeight="1">
      <c r="A55" s="1" t="n"/>
      <c r="B55" s="31" t="n"/>
      <c r="C55" s="11" t="n"/>
      <c r="D55" s="9" t="n"/>
      <c r="E55" s="9" t="n"/>
      <c r="F55" s="11" t="n"/>
      <c r="G55" s="16" t="n"/>
      <c r="H55" s="32">
        <f>IF(OR(F55="",G55=""),"",F55*G55)</f>
        <v/>
      </c>
      <c r="I55" s="11" t="n"/>
      <c r="J55" s="9" t="n"/>
      <c r="K55" s="1" t="n"/>
    </row>
    <row r="56" ht="20" customHeight="1">
      <c r="A56" s="1" t="n"/>
      <c r="B56" s="31" t="n"/>
      <c r="C56" s="11" t="n"/>
      <c r="D56" s="9" t="n"/>
      <c r="E56" s="9" t="n"/>
      <c r="F56" s="11" t="n"/>
      <c r="G56" s="16" t="n"/>
      <c r="H56" s="33">
        <f>IF(OR(F56="",G56=""),"",F56*G56)</f>
        <v/>
      </c>
      <c r="I56" s="11" t="n"/>
      <c r="J56" s="9" t="n"/>
      <c r="K56" s="1" t="n"/>
    </row>
    <row r="57" ht="20" customHeight="1">
      <c r="A57" s="1" t="n"/>
      <c r="B57" s="31" t="n"/>
      <c r="C57" s="11" t="n"/>
      <c r="D57" s="9" t="n"/>
      <c r="E57" s="9" t="n"/>
      <c r="F57" s="11" t="n"/>
      <c r="G57" s="16" t="n"/>
      <c r="H57" s="32">
        <f>IF(OR(F57="",G57=""),"",F57*G57)</f>
        <v/>
      </c>
      <c r="I57" s="11" t="n"/>
      <c r="J57" s="9" t="n"/>
      <c r="K57" s="1" t="n"/>
    </row>
    <row r="58" ht="20" customHeight="1">
      <c r="A58" s="1" t="n"/>
      <c r="B58" s="31" t="n"/>
      <c r="C58" s="11" t="n"/>
      <c r="D58" s="9" t="n"/>
      <c r="E58" s="9" t="n"/>
      <c r="F58" s="11" t="n"/>
      <c r="G58" s="16" t="n"/>
      <c r="H58" s="33">
        <f>IF(OR(F58="",G58=""),"",F58*G58)</f>
        <v/>
      </c>
      <c r="I58" s="11" t="n"/>
      <c r="J58" s="9" t="n"/>
      <c r="K58" s="1" t="n"/>
    </row>
    <row r="59" ht="20" customHeight="1">
      <c r="A59" s="1" t="n"/>
      <c r="B59" s="31" t="n"/>
      <c r="C59" s="11" t="n"/>
      <c r="D59" s="9" t="n"/>
      <c r="E59" s="9" t="n"/>
      <c r="F59" s="11" t="n"/>
      <c r="G59" s="16" t="n"/>
      <c r="H59" s="32">
        <f>IF(OR(F59="",G59=""),"",F59*G59)</f>
        <v/>
      </c>
      <c r="I59" s="11" t="n"/>
      <c r="J59" s="9" t="n"/>
      <c r="K59" s="1" t="n"/>
    </row>
    <row r="60" ht="20" customHeight="1">
      <c r="A60" s="1" t="n"/>
      <c r="B60" s="31" t="n"/>
      <c r="C60" s="11" t="n"/>
      <c r="D60" s="9" t="n"/>
      <c r="E60" s="9" t="n"/>
      <c r="F60" s="11" t="n"/>
      <c r="G60" s="16" t="n"/>
      <c r="H60" s="33">
        <f>IF(OR(F60="",G60=""),"",F60*G60)</f>
        <v/>
      </c>
      <c r="I60" s="11" t="n"/>
      <c r="J60" s="9" t="n"/>
      <c r="K60" s="1" t="n"/>
    </row>
    <row r="61" ht="20" customHeight="1">
      <c r="A61" s="1" t="n"/>
      <c r="B61" s="31" t="n"/>
      <c r="C61" s="11" t="n"/>
      <c r="D61" s="9" t="n"/>
      <c r="E61" s="9" t="n"/>
      <c r="F61" s="11" t="n"/>
      <c r="G61" s="16" t="n"/>
      <c r="H61" s="32">
        <f>IF(OR(F61="",G61=""),"",F61*G61)</f>
        <v/>
      </c>
      <c r="I61" s="11" t="n"/>
      <c r="J61" s="9" t="n"/>
      <c r="K61" s="1" t="n"/>
    </row>
    <row r="62" ht="20" customHeight="1">
      <c r="A62" s="1" t="n"/>
      <c r="B62" s="31" t="n"/>
      <c r="C62" s="11" t="n"/>
      <c r="D62" s="9" t="n"/>
      <c r="E62" s="9" t="n"/>
      <c r="F62" s="11" t="n"/>
      <c r="G62" s="16" t="n"/>
      <c r="H62" s="33">
        <f>IF(OR(F62="",G62=""),"",F62*G62)</f>
        <v/>
      </c>
      <c r="I62" s="11" t="n"/>
      <c r="J62" s="9" t="n"/>
      <c r="K62" s="1" t="n"/>
    </row>
    <row r="63" ht="20" customHeight="1">
      <c r="A63" s="1" t="n"/>
      <c r="B63" s="31" t="n"/>
      <c r="C63" s="11" t="n"/>
      <c r="D63" s="9" t="n"/>
      <c r="E63" s="9" t="n"/>
      <c r="F63" s="11" t="n"/>
      <c r="G63" s="16" t="n"/>
      <c r="H63" s="32">
        <f>IF(OR(F63="",G63=""),"",F63*G63)</f>
        <v/>
      </c>
      <c r="I63" s="11" t="n"/>
      <c r="J63" s="9" t="n"/>
      <c r="K63" s="1" t="n"/>
    </row>
    <row r="64" ht="20" customHeight="1">
      <c r="A64" s="1" t="n"/>
      <c r="B64" s="31" t="n"/>
      <c r="C64" s="11" t="n"/>
      <c r="D64" s="9" t="n"/>
      <c r="E64" s="9" t="n"/>
      <c r="F64" s="11" t="n"/>
      <c r="G64" s="16" t="n"/>
      <c r="H64" s="33">
        <f>IF(OR(F64="",G64=""),"",F64*G64)</f>
        <v/>
      </c>
      <c r="I64" s="11" t="n"/>
      <c r="J64" s="9" t="n"/>
      <c r="K64" s="1" t="n"/>
    </row>
    <row r="65" ht="20" customHeight="1">
      <c r="A65" s="1" t="n"/>
      <c r="B65" s="31" t="n"/>
      <c r="C65" s="11" t="n"/>
      <c r="D65" s="9" t="n"/>
      <c r="E65" s="9" t="n"/>
      <c r="F65" s="11" t="n"/>
      <c r="G65" s="16" t="n"/>
      <c r="H65" s="32">
        <f>IF(OR(F65="",G65=""),"",F65*G65)</f>
        <v/>
      </c>
      <c r="I65" s="11" t="n"/>
      <c r="J65" s="9" t="n"/>
      <c r="K65" s="1" t="n"/>
    </row>
    <row r="66" ht="20" customHeight="1">
      <c r="A66" s="1" t="n"/>
      <c r="B66" s="31" t="n"/>
      <c r="C66" s="11" t="n"/>
      <c r="D66" s="9" t="n"/>
      <c r="E66" s="9" t="n"/>
      <c r="F66" s="11" t="n"/>
      <c r="G66" s="16" t="n"/>
      <c r="H66" s="33">
        <f>IF(OR(F66="",G66=""),"",F66*G66)</f>
        <v/>
      </c>
      <c r="I66" s="11" t="n"/>
      <c r="J66" s="9" t="n"/>
      <c r="K66" s="1" t="n"/>
    </row>
    <row r="67" ht="20" customHeight="1">
      <c r="A67" s="1" t="n"/>
      <c r="B67" s="31" t="n"/>
      <c r="C67" s="11" t="n"/>
      <c r="D67" s="9" t="n"/>
      <c r="E67" s="9" t="n"/>
      <c r="F67" s="11" t="n"/>
      <c r="G67" s="16" t="n"/>
      <c r="H67" s="32">
        <f>IF(OR(F67="",G67=""),"",F67*G67)</f>
        <v/>
      </c>
      <c r="I67" s="11" t="n"/>
      <c r="J67" s="9" t="n"/>
      <c r="K67" s="1" t="n"/>
    </row>
    <row r="68" ht="20" customHeight="1">
      <c r="A68" s="1" t="n"/>
      <c r="B68" s="31" t="n"/>
      <c r="C68" s="11" t="n"/>
      <c r="D68" s="9" t="n"/>
      <c r="E68" s="9" t="n"/>
      <c r="F68" s="11" t="n"/>
      <c r="G68" s="16" t="n"/>
      <c r="H68" s="33">
        <f>IF(OR(F68="",G68=""),"",F68*G68)</f>
        <v/>
      </c>
      <c r="I68" s="11" t="n"/>
      <c r="J68" s="9" t="n"/>
      <c r="K68" s="1" t="n"/>
    </row>
    <row r="69" ht="20" customHeight="1">
      <c r="A69" s="1" t="n"/>
      <c r="B69" s="31" t="n"/>
      <c r="C69" s="11" t="n"/>
      <c r="D69" s="9" t="n"/>
      <c r="E69" s="9" t="n"/>
      <c r="F69" s="11" t="n"/>
      <c r="G69" s="16" t="n"/>
      <c r="H69" s="32">
        <f>IF(OR(F69="",G69=""),"",F69*G69)</f>
        <v/>
      </c>
      <c r="I69" s="11" t="n"/>
      <c r="J69" s="9" t="n"/>
      <c r="K69" s="1" t="n"/>
    </row>
    <row r="70" ht="20" customHeight="1">
      <c r="A70" s="1" t="n"/>
      <c r="B70" s="31" t="n"/>
      <c r="C70" s="11" t="n"/>
      <c r="D70" s="9" t="n"/>
      <c r="E70" s="9" t="n"/>
      <c r="F70" s="11" t="n"/>
      <c r="G70" s="16" t="n"/>
      <c r="H70" s="33">
        <f>IF(OR(F70="",G70=""),"",F70*G70)</f>
        <v/>
      </c>
      <c r="I70" s="11" t="n"/>
      <c r="J70" s="9" t="n"/>
      <c r="K70" s="1" t="n"/>
    </row>
    <row r="71" ht="20" customHeight="1">
      <c r="A71" s="1" t="n"/>
      <c r="B71" s="31" t="n"/>
      <c r="C71" s="11" t="n"/>
      <c r="D71" s="9" t="n"/>
      <c r="E71" s="9" t="n"/>
      <c r="F71" s="11" t="n"/>
      <c r="G71" s="16" t="n"/>
      <c r="H71" s="32">
        <f>IF(OR(F71="",G71=""),"",F71*G71)</f>
        <v/>
      </c>
      <c r="I71" s="11" t="n"/>
      <c r="J71" s="9" t="n"/>
      <c r="K71" s="1" t="n"/>
    </row>
    <row r="72" ht="20" customHeight="1">
      <c r="A72" s="1" t="n"/>
      <c r="B72" s="31" t="n"/>
      <c r="C72" s="11" t="n"/>
      <c r="D72" s="9" t="n"/>
      <c r="E72" s="9" t="n"/>
      <c r="F72" s="11" t="n"/>
      <c r="G72" s="16" t="n"/>
      <c r="H72" s="33">
        <f>IF(OR(F72="",G72=""),"",F72*G72)</f>
        <v/>
      </c>
      <c r="I72" s="11" t="n"/>
      <c r="J72" s="9" t="n"/>
      <c r="K72" s="1" t="n"/>
    </row>
    <row r="73" ht="20" customHeight="1">
      <c r="A73" s="1" t="n"/>
      <c r="B73" s="31" t="n"/>
      <c r="C73" s="11" t="n"/>
      <c r="D73" s="9" t="n"/>
      <c r="E73" s="9" t="n"/>
      <c r="F73" s="11" t="n"/>
      <c r="G73" s="16" t="n"/>
      <c r="H73" s="32">
        <f>IF(OR(F73="",G73=""),"",F73*G73)</f>
        <v/>
      </c>
      <c r="I73" s="11" t="n"/>
      <c r="J73" s="9" t="n"/>
      <c r="K73" s="1" t="n"/>
    </row>
    <row r="74" ht="20" customHeight="1">
      <c r="A74" s="1" t="n"/>
      <c r="B74" s="31" t="n"/>
      <c r="C74" s="11" t="n"/>
      <c r="D74" s="9" t="n"/>
      <c r="E74" s="9" t="n"/>
      <c r="F74" s="11" t="n"/>
      <c r="G74" s="16" t="n"/>
      <c r="H74" s="33">
        <f>IF(OR(F74="",G74=""),"",F74*G74)</f>
        <v/>
      </c>
      <c r="I74" s="11" t="n"/>
      <c r="J74" s="9" t="n"/>
      <c r="K74" s="1" t="n"/>
    </row>
    <row r="75" ht="20" customHeight="1">
      <c r="A75" s="1" t="n"/>
      <c r="B75" s="31" t="n"/>
      <c r="C75" s="11" t="n"/>
      <c r="D75" s="9" t="n"/>
      <c r="E75" s="9" t="n"/>
      <c r="F75" s="11" t="n"/>
      <c r="G75" s="16" t="n"/>
      <c r="H75" s="32">
        <f>IF(OR(F75="",G75=""),"",F75*G75)</f>
        <v/>
      </c>
      <c r="I75" s="11" t="n"/>
      <c r="J75" s="9" t="n"/>
      <c r="K75" s="1" t="n"/>
    </row>
    <row r="76" ht="20" customHeight="1">
      <c r="A76" s="1" t="n"/>
      <c r="B76" s="31" t="n"/>
      <c r="C76" s="11" t="n"/>
      <c r="D76" s="9" t="n"/>
      <c r="E76" s="9" t="n"/>
      <c r="F76" s="11" t="n"/>
      <c r="G76" s="16" t="n"/>
      <c r="H76" s="33">
        <f>IF(OR(F76="",G76=""),"",F76*G76)</f>
        <v/>
      </c>
      <c r="I76" s="11" t="n"/>
      <c r="J76" s="9" t="n"/>
      <c r="K76" s="1" t="n"/>
    </row>
    <row r="77" ht="20" customHeight="1">
      <c r="A77" s="1" t="n"/>
      <c r="B77" s="31" t="n"/>
      <c r="C77" s="11" t="n"/>
      <c r="D77" s="9" t="n"/>
      <c r="E77" s="9" t="n"/>
      <c r="F77" s="11" t="n"/>
      <c r="G77" s="16" t="n"/>
      <c r="H77" s="32">
        <f>IF(OR(F77="",G77=""),"",F77*G77)</f>
        <v/>
      </c>
      <c r="I77" s="11" t="n"/>
      <c r="J77" s="9" t="n"/>
      <c r="K77" s="1" t="n"/>
    </row>
    <row r="78" ht="20" customHeight="1">
      <c r="A78" s="1" t="n"/>
      <c r="B78" s="31" t="n"/>
      <c r="C78" s="11" t="n"/>
      <c r="D78" s="9" t="n"/>
      <c r="E78" s="9" t="n"/>
      <c r="F78" s="11" t="n"/>
      <c r="G78" s="16" t="n"/>
      <c r="H78" s="33">
        <f>IF(OR(F78="",G78=""),"",F78*G78)</f>
        <v/>
      </c>
      <c r="I78" s="11" t="n"/>
      <c r="J78" s="9" t="n"/>
      <c r="K78" s="1" t="n"/>
    </row>
    <row r="79" ht="20" customHeight="1">
      <c r="A79" s="1" t="n"/>
      <c r="B79" s="31" t="n"/>
      <c r="C79" s="11" t="n"/>
      <c r="D79" s="9" t="n"/>
      <c r="E79" s="9" t="n"/>
      <c r="F79" s="11" t="n"/>
      <c r="G79" s="16" t="n"/>
      <c r="H79" s="32">
        <f>IF(OR(F79="",G79=""),"",F79*G79)</f>
        <v/>
      </c>
      <c r="I79" s="11" t="n"/>
      <c r="J79" s="9" t="n"/>
      <c r="K79" s="1" t="n"/>
    </row>
    <row r="80" ht="20" customHeight="1">
      <c r="A80" s="1" t="n"/>
      <c r="B80" s="31" t="n"/>
      <c r="C80" s="11" t="n"/>
      <c r="D80" s="9" t="n"/>
      <c r="E80" s="9" t="n"/>
      <c r="F80" s="11" t="n"/>
      <c r="G80" s="16" t="n"/>
      <c r="H80" s="33">
        <f>IF(OR(F80="",G80=""),"",F80*G80)</f>
        <v/>
      </c>
      <c r="I80" s="11" t="n"/>
      <c r="J80" s="9" t="n"/>
      <c r="K80" s="1" t="n"/>
    </row>
    <row r="81" ht="20" customHeight="1">
      <c r="A81" s="1" t="n"/>
      <c r="B81" s="31" t="n"/>
      <c r="C81" s="11" t="n"/>
      <c r="D81" s="9" t="n"/>
      <c r="E81" s="9" t="n"/>
      <c r="F81" s="11" t="n"/>
      <c r="G81" s="16" t="n"/>
      <c r="H81" s="32">
        <f>IF(OR(F81="",G81=""),"",F81*G81)</f>
        <v/>
      </c>
      <c r="I81" s="11" t="n"/>
      <c r="J81" s="9" t="n"/>
      <c r="K81" s="1" t="n"/>
    </row>
    <row r="82" ht="20" customHeight="1">
      <c r="A82" s="1" t="n"/>
      <c r="B82" s="31" t="n"/>
      <c r="C82" s="11" t="n"/>
      <c r="D82" s="9" t="n"/>
      <c r="E82" s="9" t="n"/>
      <c r="F82" s="11" t="n"/>
      <c r="G82" s="16" t="n"/>
      <c r="H82" s="33">
        <f>IF(OR(F82="",G82=""),"",F82*G82)</f>
        <v/>
      </c>
      <c r="I82" s="11" t="n"/>
      <c r="J82" s="9" t="n"/>
      <c r="K82" s="1" t="n"/>
    </row>
    <row r="83" ht="20" customHeight="1">
      <c r="A83" s="1" t="n"/>
      <c r="B83" s="31" t="n"/>
      <c r="C83" s="11" t="n"/>
      <c r="D83" s="9" t="n"/>
      <c r="E83" s="9" t="n"/>
      <c r="F83" s="11" t="n"/>
      <c r="G83" s="16" t="n"/>
      <c r="H83" s="32">
        <f>IF(OR(F83="",G83=""),"",F83*G83)</f>
        <v/>
      </c>
      <c r="I83" s="11" t="n"/>
      <c r="J83" s="9" t="n"/>
      <c r="K83" s="1" t="n"/>
    </row>
    <row r="84" ht="20" customHeight="1">
      <c r="A84" s="1" t="n"/>
      <c r="B84" s="31" t="n"/>
      <c r="C84" s="11" t="n"/>
      <c r="D84" s="9" t="n"/>
      <c r="E84" s="9" t="n"/>
      <c r="F84" s="11" t="n"/>
      <c r="G84" s="16" t="n"/>
      <c r="H84" s="33">
        <f>IF(OR(F84="",G84=""),"",F84*G84)</f>
        <v/>
      </c>
      <c r="I84" s="11" t="n"/>
      <c r="J84" s="9" t="n"/>
      <c r="K84" s="1" t="n"/>
    </row>
    <row r="85" ht="20" customHeight="1">
      <c r="A85" s="1" t="n"/>
      <c r="B85" s="31" t="n"/>
      <c r="C85" s="11" t="n"/>
      <c r="D85" s="9" t="n"/>
      <c r="E85" s="9" t="n"/>
      <c r="F85" s="11" t="n"/>
      <c r="G85" s="16" t="n"/>
      <c r="H85" s="32">
        <f>IF(OR(F85="",G85=""),"",F85*G85)</f>
        <v/>
      </c>
      <c r="I85" s="11" t="n"/>
      <c r="J85" s="9" t="n"/>
      <c r="K85" s="1" t="n"/>
    </row>
    <row r="86" ht="20" customHeight="1">
      <c r="A86" s="1" t="n"/>
      <c r="B86" s="31" t="n"/>
      <c r="C86" s="11" t="n"/>
      <c r="D86" s="9" t="n"/>
      <c r="E86" s="9" t="n"/>
      <c r="F86" s="11" t="n"/>
      <c r="G86" s="16" t="n"/>
      <c r="H86" s="33">
        <f>IF(OR(F86="",G86=""),"",F86*G86)</f>
        <v/>
      </c>
      <c r="I86" s="11" t="n"/>
      <c r="J86" s="9" t="n"/>
      <c r="K86" s="1" t="n"/>
    </row>
    <row r="87" ht="20" customHeight="1">
      <c r="A87" s="1" t="n"/>
      <c r="B87" s="31" t="n"/>
      <c r="C87" s="11" t="n"/>
      <c r="D87" s="9" t="n"/>
      <c r="E87" s="9" t="n"/>
      <c r="F87" s="11" t="n"/>
      <c r="G87" s="16" t="n"/>
      <c r="H87" s="32">
        <f>IF(OR(F87="",G87=""),"",F87*G87)</f>
        <v/>
      </c>
      <c r="I87" s="11" t="n"/>
      <c r="J87" s="9" t="n"/>
      <c r="K87" s="1" t="n"/>
    </row>
    <row r="88" ht="20" customHeight="1">
      <c r="A88" s="1" t="n"/>
      <c r="B88" s="31" t="n"/>
      <c r="C88" s="11" t="n"/>
      <c r="D88" s="9" t="n"/>
      <c r="E88" s="9" t="n"/>
      <c r="F88" s="11" t="n"/>
      <c r="G88" s="16" t="n"/>
      <c r="H88" s="33">
        <f>IF(OR(F88="",G88=""),"",F88*G88)</f>
        <v/>
      </c>
      <c r="I88" s="11" t="n"/>
      <c r="J88" s="9" t="n"/>
      <c r="K88" s="1" t="n"/>
    </row>
    <row r="89" ht="20" customHeight="1">
      <c r="A89" s="1" t="n"/>
      <c r="B89" s="31" t="n"/>
      <c r="C89" s="11" t="n"/>
      <c r="D89" s="9" t="n"/>
      <c r="E89" s="9" t="n"/>
      <c r="F89" s="11" t="n"/>
      <c r="G89" s="16" t="n"/>
      <c r="H89" s="32">
        <f>IF(OR(F89="",G89=""),"",F89*G89)</f>
        <v/>
      </c>
      <c r="I89" s="11" t="n"/>
      <c r="J89" s="9" t="n"/>
      <c r="K89" s="1" t="n"/>
    </row>
    <row r="90" ht="20" customHeight="1">
      <c r="A90" s="1" t="n"/>
      <c r="B90" s="31" t="n"/>
      <c r="C90" s="11" t="n"/>
      <c r="D90" s="9" t="n"/>
      <c r="E90" s="9" t="n"/>
      <c r="F90" s="11" t="n"/>
      <c r="G90" s="16" t="n"/>
      <c r="H90" s="33">
        <f>IF(OR(F90="",G90=""),"",F90*G90)</f>
        <v/>
      </c>
      <c r="I90" s="11" t="n"/>
      <c r="J90" s="9" t="n"/>
      <c r="K90" s="1" t="n"/>
    </row>
    <row r="91" ht="20" customHeight="1">
      <c r="A91" s="1" t="n"/>
      <c r="B91" s="31" t="n"/>
      <c r="C91" s="11" t="n"/>
      <c r="D91" s="9" t="n"/>
      <c r="E91" s="9" t="n"/>
      <c r="F91" s="11" t="n"/>
      <c r="G91" s="16" t="n"/>
      <c r="H91" s="32">
        <f>IF(OR(F91="",G91=""),"",F91*G91)</f>
        <v/>
      </c>
      <c r="I91" s="11" t="n"/>
      <c r="J91" s="9" t="n"/>
      <c r="K91" s="1" t="n"/>
    </row>
    <row r="92" ht="20" customHeight="1">
      <c r="A92" s="1" t="n"/>
      <c r="B92" s="31" t="n"/>
      <c r="C92" s="11" t="n"/>
      <c r="D92" s="9" t="n"/>
      <c r="E92" s="9" t="n"/>
      <c r="F92" s="11" t="n"/>
      <c r="G92" s="16" t="n"/>
      <c r="H92" s="33">
        <f>IF(OR(F92="",G92=""),"",F92*G92)</f>
        <v/>
      </c>
      <c r="I92" s="11" t="n"/>
      <c r="J92" s="9" t="n"/>
      <c r="K92" s="1" t="n"/>
    </row>
    <row r="93" ht="20" customHeight="1">
      <c r="A93" s="1" t="n"/>
      <c r="B93" s="31" t="n"/>
      <c r="C93" s="11" t="n"/>
      <c r="D93" s="9" t="n"/>
      <c r="E93" s="9" t="n"/>
      <c r="F93" s="11" t="n"/>
      <c r="G93" s="16" t="n"/>
      <c r="H93" s="32">
        <f>IF(OR(F93="",G93=""),"",F93*G93)</f>
        <v/>
      </c>
      <c r="I93" s="11" t="n"/>
      <c r="J93" s="9" t="n"/>
      <c r="K93" s="1" t="n"/>
    </row>
    <row r="94" ht="20" customHeight="1">
      <c r="A94" s="1" t="n"/>
      <c r="B94" s="31" t="n"/>
      <c r="C94" s="11" t="n"/>
      <c r="D94" s="9" t="n"/>
      <c r="E94" s="9" t="n"/>
      <c r="F94" s="11" t="n"/>
      <c r="G94" s="16" t="n"/>
      <c r="H94" s="33">
        <f>IF(OR(F94="",G94=""),"",F94*G94)</f>
        <v/>
      </c>
      <c r="I94" s="11" t="n"/>
      <c r="J94" s="9" t="n"/>
      <c r="K94" s="1" t="n"/>
    </row>
    <row r="95" ht="20" customHeight="1">
      <c r="A95" s="1" t="n"/>
      <c r="B95" s="31" t="n"/>
      <c r="C95" s="11" t="n"/>
      <c r="D95" s="9" t="n"/>
      <c r="E95" s="9" t="n"/>
      <c r="F95" s="11" t="n"/>
      <c r="G95" s="16" t="n"/>
      <c r="H95" s="32">
        <f>IF(OR(F95="",G95=""),"",F95*G95)</f>
        <v/>
      </c>
      <c r="I95" s="11" t="n"/>
      <c r="J95" s="9" t="n"/>
      <c r="K95" s="1" t="n"/>
    </row>
    <row r="96" ht="20" customHeight="1">
      <c r="A96" s="1" t="n"/>
      <c r="B96" s="31" t="n"/>
      <c r="C96" s="11" t="n"/>
      <c r="D96" s="9" t="n"/>
      <c r="E96" s="9" t="n"/>
      <c r="F96" s="11" t="n"/>
      <c r="G96" s="16" t="n"/>
      <c r="H96" s="33">
        <f>IF(OR(F96="",G96=""),"",F96*G96)</f>
        <v/>
      </c>
      <c r="I96" s="11" t="n"/>
      <c r="J96" s="9" t="n"/>
      <c r="K96" s="1" t="n"/>
    </row>
    <row r="97" ht="20" customHeight="1">
      <c r="A97" s="1" t="n"/>
      <c r="B97" s="31" t="n"/>
      <c r="C97" s="11" t="n"/>
      <c r="D97" s="9" t="n"/>
      <c r="E97" s="9" t="n"/>
      <c r="F97" s="11" t="n"/>
      <c r="G97" s="16" t="n"/>
      <c r="H97" s="32">
        <f>IF(OR(F97="",G97=""),"",F97*G97)</f>
        <v/>
      </c>
      <c r="I97" s="11" t="n"/>
      <c r="J97" s="9" t="n"/>
      <c r="K97" s="1" t="n"/>
    </row>
    <row r="98" ht="20" customHeight="1">
      <c r="A98" s="1" t="n"/>
      <c r="B98" s="31" t="n"/>
      <c r="C98" s="11" t="n"/>
      <c r="D98" s="9" t="n"/>
      <c r="E98" s="9" t="n"/>
      <c r="F98" s="11" t="n"/>
      <c r="G98" s="16" t="n"/>
      <c r="H98" s="33">
        <f>IF(OR(F98="",G98=""),"",F98*G98)</f>
        <v/>
      </c>
      <c r="I98" s="11" t="n"/>
      <c r="J98" s="9" t="n"/>
      <c r="K98" s="1" t="n"/>
    </row>
    <row r="99" ht="20" customHeight="1">
      <c r="A99" s="1" t="n"/>
      <c r="B99" s="31" t="n"/>
      <c r="C99" s="11" t="n"/>
      <c r="D99" s="9" t="n"/>
      <c r="E99" s="9" t="n"/>
      <c r="F99" s="11" t="n"/>
      <c r="G99" s="16" t="n"/>
      <c r="H99" s="32">
        <f>IF(OR(F99="",G99=""),"",F99*G99)</f>
        <v/>
      </c>
      <c r="I99" s="11" t="n"/>
      <c r="J99" s="9" t="n"/>
      <c r="K99" s="1" t="n"/>
    </row>
    <row r="100" ht="20" customHeight="1">
      <c r="A100" s="1" t="n"/>
      <c r="B100" s="31" t="n"/>
      <c r="C100" s="11" t="n"/>
      <c r="D100" s="9" t="n"/>
      <c r="E100" s="9" t="n"/>
      <c r="F100" s="11" t="n"/>
      <c r="G100" s="16" t="n"/>
      <c r="H100" s="33">
        <f>IF(OR(F100="",G100=""),"",F100*G100)</f>
        <v/>
      </c>
      <c r="I100" s="11" t="n"/>
      <c r="J100" s="9" t="n"/>
      <c r="K100" s="1" t="n"/>
    </row>
    <row r="101" ht="20" customHeight="1">
      <c r="A101" s="1" t="n"/>
      <c r="B101" s="31" t="n"/>
      <c r="C101" s="11" t="n"/>
      <c r="D101" s="9" t="n"/>
      <c r="E101" s="9" t="n"/>
      <c r="F101" s="11" t="n"/>
      <c r="G101" s="16" t="n"/>
      <c r="H101" s="32">
        <f>IF(OR(F101="",G101=""),"",F101*G101)</f>
        <v/>
      </c>
      <c r="I101" s="11" t="n"/>
      <c r="J101" s="9" t="n"/>
      <c r="K101" s="1" t="n"/>
    </row>
    <row r="102" ht="20" customHeight="1">
      <c r="A102" s="1" t="n"/>
      <c r="B102" s="31" t="n"/>
      <c r="C102" s="11" t="n"/>
      <c r="D102" s="9" t="n"/>
      <c r="E102" s="9" t="n"/>
      <c r="F102" s="11" t="n"/>
      <c r="G102" s="16" t="n"/>
      <c r="H102" s="33">
        <f>IF(OR(F102="",G102=""),"",F102*G102)</f>
        <v/>
      </c>
      <c r="I102" s="11" t="n"/>
      <c r="J102" s="9" t="n"/>
      <c r="K102" s="1" t="n"/>
    </row>
    <row r="103" ht="20" customHeight="1">
      <c r="A103" s="1" t="n"/>
      <c r="B103" s="31" t="n"/>
      <c r="C103" s="11" t="n"/>
      <c r="D103" s="9" t="n"/>
      <c r="E103" s="9" t="n"/>
      <c r="F103" s="11" t="n"/>
      <c r="G103" s="16" t="n"/>
      <c r="H103" s="32">
        <f>IF(OR(F103="",G103=""),"",F103*G103)</f>
        <v/>
      </c>
      <c r="I103" s="11" t="n"/>
      <c r="J103" s="9" t="n"/>
      <c r="K103" s="1" t="n"/>
    </row>
    <row r="104" ht="20" customHeight="1">
      <c r="A104" s="1" t="n"/>
      <c r="B104" s="31" t="n"/>
      <c r="C104" s="11" t="n"/>
      <c r="D104" s="9" t="n"/>
      <c r="E104" s="9" t="n"/>
      <c r="F104" s="11" t="n"/>
      <c r="G104" s="16" t="n"/>
      <c r="H104" s="33">
        <f>IF(OR(F104="",G104=""),"",F104*G104)</f>
        <v/>
      </c>
      <c r="I104" s="11" t="n"/>
      <c r="J104" s="9" t="n"/>
      <c r="K104" s="1" t="n"/>
    </row>
    <row r="105" ht="28" customHeight="1">
      <c r="A105" s="1" t="n"/>
      <c r="B105" s="34" t="inlineStr">
        <is>
          <t>📥  TOTAL ENTRADAS</t>
        </is>
      </c>
      <c r="D105" s="35" t="inlineStr">
        <is>
          <t>📤  TOTAL SAÍDAS</t>
        </is>
      </c>
      <c r="F105" s="36" t="inlineStr">
        <is>
          <t>💰  VALOR TOTAL COMPRAS</t>
        </is>
      </c>
      <c r="H105" s="37" t="inlineStr">
        <is>
          <t>💵  VALOR TOTAL VENDAS</t>
        </is>
      </c>
      <c r="K105" s="1" t="n"/>
    </row>
    <row r="106" ht="34" customHeight="1">
      <c r="A106" s="1" t="n"/>
      <c r="B106" s="38">
        <f>COUNTIF(C5:C104,"📥 Entrada - Compra")+COUNTIF(C5:C104,"📥 Entrada - Devolução")</f>
        <v/>
      </c>
      <c r="D106" s="39">
        <f>COUNTIF(C5:C104,"📤 Saída - Venda")+COUNTIF(C5:C104,"📤 Saída - Perda")</f>
        <v/>
      </c>
      <c r="F106" s="40">
        <f>SUMIF(C5:C104,"📥 Entrada - Compra",H5:H104)</f>
        <v/>
      </c>
      <c r="H106" s="41">
        <f>SUMIF(C5:C104,"📤 Saída - Venda",H5:H104)</f>
        <v/>
      </c>
      <c r="K106" s="1" t="n"/>
    </row>
    <row r="107">
      <c r="A107" s="1" t="n"/>
      <c r="K107" s="1" t="n"/>
    </row>
    <row r="108">
      <c r="A108" s="1" t="n"/>
      <c r="K108" s="1" t="n"/>
    </row>
    <row r="109">
      <c r="A109" s="1" t="n"/>
      <c r="K109" s="1" t="n"/>
    </row>
  </sheetData>
  <mergeCells count="2">
    <mergeCell ref="B1:J1"/>
    <mergeCell ref="B2:J2"/>
  </mergeCells>
  <dataValidations count="1">
    <dataValidation sqref="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showDropDown="0" showInputMessage="0" showErrorMessage="0" allowBlank="1" type="list">
      <formula1>"📥 Entrada - Compra,📥 Entrada - Devolução,📤 Saída - Venda,📤 Saída - Perda,📤 Saída - Brinde,⚠️ Ajuste de Inventário"</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51"/>
  <sheetViews>
    <sheetView showGridLines="0" workbookViewId="0">
      <selection activeCell="A1" sqref="A1"/>
    </sheetView>
  </sheetViews>
  <sheetFormatPr baseColWidth="8" defaultRowHeight="15"/>
  <cols>
    <col width="3" customWidth="1" min="1" max="1"/>
    <col width="14" customWidth="1" min="2" max="2"/>
    <col width="30" customWidth="1" min="3" max="3"/>
    <col width="16" customWidth="1" min="4" max="4"/>
    <col width="12" customWidth="1" min="5" max="5"/>
    <col width="12" customWidth="1" min="6" max="6"/>
    <col width="16" customWidth="1" min="7" max="7"/>
    <col width="20" customWidth="1" min="8" max="8"/>
    <col width="3" customWidth="1" min="9" max="9"/>
  </cols>
  <sheetData>
    <row r="1" ht="48" customHeight="1">
      <c r="A1" s="1" t="n"/>
      <c r="B1" s="2" t="inlineStr">
        <is>
          <t>🚨  ALERTAS DE REPOSIÇÃO  |  PRODUTOS QUE PRECISAM DE COMPRA URGENTE</t>
        </is>
      </c>
      <c r="I1" s="1" t="n"/>
    </row>
    <row r="2" ht="22" customHeight="1">
      <c r="A2" s="1" t="n"/>
      <c r="B2" s="3" t="inlineStr">
        <is>
          <t>Lista automática de produtos abaixo do estoque mínimo. Aja antes de perder uma venda!</t>
        </is>
      </c>
      <c r="I2" s="1" t="n"/>
    </row>
    <row r="3">
      <c r="A3" s="1" t="n"/>
      <c r="I3" s="1" t="n"/>
    </row>
    <row r="4" ht="32" customHeight="1">
      <c r="A4" s="4" t="inlineStr"/>
      <c r="B4" s="15" t="inlineStr">
        <is>
          <t>SKU</t>
        </is>
      </c>
      <c r="C4" s="15" t="inlineStr">
        <is>
          <t>Produto</t>
        </is>
      </c>
      <c r="D4" s="7" t="inlineStr">
        <is>
          <t>Fornecedor
Principal</t>
        </is>
      </c>
      <c r="E4" s="15" t="inlineStr">
        <is>
          <t>Estoque
Atual</t>
        </is>
      </c>
      <c r="F4" s="7" t="inlineStr">
        <is>
          <t>Estoque
Mínimo</t>
        </is>
      </c>
      <c r="G4" s="6" t="inlineStr">
        <is>
          <t>Qtd Sugerida
para Compra</t>
        </is>
      </c>
      <c r="H4" s="15" t="inlineStr">
        <is>
          <t>Urgência</t>
        </is>
      </c>
      <c r="I4" s="4" t="inlineStr"/>
    </row>
    <row r="5" ht="22" customHeight="1">
      <c r="A5" s="1" t="n"/>
      <c r="B5" s="42">
        <f>IFERROR(INDEX('📦 Inventário'!B$5:B$64,MATCH(SMALL(IF('📦 Inventário'!K$5:K$64="🔴 REPOR",ROW('📦 Inventário'!K$5:K$64)-ROW('📦 Inventário'!K$5)+1),1),ROW('📦 Inventário'!K$5:K$64)-ROW('📦 Inventário'!K$5)+1,0)),"")</f>
        <v/>
      </c>
      <c r="C5" s="43">
        <f>IFERROR(INDEX('📦 Inventário'!C$5:C$64,MATCH(SMALL(IF('📦 Inventário'!K$5:K$64="🔴 REPOR",ROW('📦 Inventário'!K$5:K$64)-ROW('📦 Inventário'!K$5)+1),1),ROW('📦 Inventário'!K$5:K$64)-ROW('📦 Inventário'!K$5)+1,0)),"")</f>
        <v/>
      </c>
      <c r="D5" s="44">
        <f>IFERROR(INDEX('📦 Inventário'!E$5:E$64,MATCH(SMALL(IF('📦 Inventário'!K$5:K$64="🔴 REPOR",ROW('📦 Inventário'!K$5:K$64)-ROW('📦 Inventário'!K$5)+1),1),ROW('📦 Inventário'!K$5:K$64)-ROW('📦 Inventário'!K$5)+1,0)),"")</f>
        <v/>
      </c>
      <c r="E5" s="42">
        <f>IFERROR(INDEX('📦 Inventário'!I$5:I$64,MATCH(SMALL(IF('📦 Inventário'!K$5:K$64="🔴 REPOR",ROW('📦 Inventário'!K$5:K$64)-ROW('📦 Inventário'!K$5)+1),1),ROW('📦 Inventário'!K$5:K$64)-ROW('📦 Inventário'!K$5)+1,0)),"")</f>
        <v/>
      </c>
      <c r="F5" s="44">
        <f>IFERROR(INDEX('📦 Inventário'!J$5:J$64,MATCH(SMALL(IF('📦 Inventário'!K$5:K$64="🔴 REPOR",ROW('📦 Inventário'!K$5:K$64)-ROW('📦 Inventário'!K$5)+1),1),ROW('📦 Inventário'!K$5:K$64)-ROW('📦 Inventário'!K$5)+1,0)),"")</f>
        <v/>
      </c>
      <c r="G5" s="45">
        <f>IF(B5="","",MAX(F5*2-E5,F5))</f>
        <v/>
      </c>
      <c r="H5" s="46">
        <f>IF(B5="","",IF(E5=0,"🔴 CRÍTICO — Sem Estoque",IF(E5&lt;=F5/2,"🟠 URGENTE","🟡 ATENÇÃO")))</f>
        <v/>
      </c>
      <c r="I5" s="1" t="n"/>
    </row>
    <row r="6" ht="22" customHeight="1">
      <c r="A6" s="1" t="n"/>
      <c r="B6" s="47">
        <f>IFERROR(INDEX('📦 Inventário'!B$5:B$64,MATCH(SMALL(IF('📦 Inventário'!K$5:K$64="🔴 REPOR",ROW('📦 Inventário'!K$5:K$64)-ROW('📦 Inventário'!K$5)+1),2),ROW('📦 Inventário'!K$5:K$64)-ROW('📦 Inventário'!K$5)+1,0)),"")</f>
        <v/>
      </c>
      <c r="C6" s="48">
        <f>IFERROR(INDEX('📦 Inventário'!C$5:C$64,MATCH(SMALL(IF('📦 Inventário'!K$5:K$64="🔴 REPOR",ROW('📦 Inventário'!K$5:K$64)-ROW('📦 Inventário'!K$5)+1),2),ROW('📦 Inventário'!K$5:K$64)-ROW('📦 Inventário'!K$5)+1,0)),"")</f>
        <v/>
      </c>
      <c r="D6" s="49">
        <f>IFERROR(INDEX('📦 Inventário'!E$5:E$64,MATCH(SMALL(IF('📦 Inventário'!K$5:K$64="🔴 REPOR",ROW('📦 Inventário'!K$5:K$64)-ROW('📦 Inventário'!K$5)+1),2),ROW('📦 Inventário'!K$5:K$64)-ROW('📦 Inventário'!K$5)+1,0)),"")</f>
        <v/>
      </c>
      <c r="E6" s="47">
        <f>IFERROR(INDEX('📦 Inventário'!I$5:I$64,MATCH(SMALL(IF('📦 Inventário'!K$5:K$64="🔴 REPOR",ROW('📦 Inventário'!K$5:K$64)-ROW('📦 Inventário'!K$5)+1),2),ROW('📦 Inventário'!K$5:K$64)-ROW('📦 Inventário'!K$5)+1,0)),"")</f>
        <v/>
      </c>
      <c r="F6" s="49">
        <f>IFERROR(INDEX('📦 Inventário'!J$5:J$64,MATCH(SMALL(IF('📦 Inventário'!K$5:K$64="🔴 REPOR",ROW('📦 Inventário'!K$5:K$64)-ROW('📦 Inventário'!K$5)+1),2),ROW('📦 Inventário'!K$5:K$64)-ROW('📦 Inventário'!K$5)+1,0)),"")</f>
        <v/>
      </c>
      <c r="G6" s="50">
        <f>IF(B6="","",MAX(F6*2-E6,F6))</f>
        <v/>
      </c>
      <c r="H6" s="51">
        <f>IF(B6="","",IF(E6=0,"🔴 CRÍTICO — Sem Estoque",IF(E6&lt;=F6/2,"🟠 URGENTE","🟡 ATENÇÃO")))</f>
        <v/>
      </c>
      <c r="I6" s="1" t="n"/>
    </row>
    <row r="7" ht="22" customHeight="1">
      <c r="A7" s="1" t="n"/>
      <c r="B7" s="42">
        <f>IFERROR(INDEX('📦 Inventário'!B$5:B$64,MATCH(SMALL(IF('📦 Inventário'!K$5:K$64="🔴 REPOR",ROW('📦 Inventário'!K$5:K$64)-ROW('📦 Inventário'!K$5)+1),3),ROW('📦 Inventário'!K$5:K$64)-ROW('📦 Inventário'!K$5)+1,0)),"")</f>
        <v/>
      </c>
      <c r="C7" s="43">
        <f>IFERROR(INDEX('📦 Inventário'!C$5:C$64,MATCH(SMALL(IF('📦 Inventário'!K$5:K$64="🔴 REPOR",ROW('📦 Inventário'!K$5:K$64)-ROW('📦 Inventário'!K$5)+1),3),ROW('📦 Inventário'!K$5:K$64)-ROW('📦 Inventário'!K$5)+1,0)),"")</f>
        <v/>
      </c>
      <c r="D7" s="44">
        <f>IFERROR(INDEX('📦 Inventário'!E$5:E$64,MATCH(SMALL(IF('📦 Inventário'!K$5:K$64="🔴 REPOR",ROW('📦 Inventário'!K$5:K$64)-ROW('📦 Inventário'!K$5)+1),3),ROW('📦 Inventário'!K$5:K$64)-ROW('📦 Inventário'!K$5)+1,0)),"")</f>
        <v/>
      </c>
      <c r="E7" s="42">
        <f>IFERROR(INDEX('📦 Inventário'!I$5:I$64,MATCH(SMALL(IF('📦 Inventário'!K$5:K$64="🔴 REPOR",ROW('📦 Inventário'!K$5:K$64)-ROW('📦 Inventário'!K$5)+1),3),ROW('📦 Inventário'!K$5:K$64)-ROW('📦 Inventário'!K$5)+1,0)),"")</f>
        <v/>
      </c>
      <c r="F7" s="44">
        <f>IFERROR(INDEX('📦 Inventário'!J$5:J$64,MATCH(SMALL(IF('📦 Inventário'!K$5:K$64="🔴 REPOR",ROW('📦 Inventário'!K$5:K$64)-ROW('📦 Inventário'!K$5)+1),3),ROW('📦 Inventário'!K$5:K$64)-ROW('📦 Inventário'!K$5)+1,0)),"")</f>
        <v/>
      </c>
      <c r="G7" s="45">
        <f>IF(B7="","",MAX(F7*2-E7,F7))</f>
        <v/>
      </c>
      <c r="H7" s="46">
        <f>IF(B7="","",IF(E7=0,"🔴 CRÍTICO — Sem Estoque",IF(E7&lt;=F7/2,"🟠 URGENTE","🟡 ATENÇÃO")))</f>
        <v/>
      </c>
      <c r="I7" s="1" t="n"/>
    </row>
    <row r="8" ht="22" customHeight="1">
      <c r="A8" s="1" t="n"/>
      <c r="B8" s="47">
        <f>IFERROR(INDEX('📦 Inventário'!B$5:B$64,MATCH(SMALL(IF('📦 Inventário'!K$5:K$64="🔴 REPOR",ROW('📦 Inventário'!K$5:K$64)-ROW('📦 Inventário'!K$5)+1),4),ROW('📦 Inventário'!K$5:K$64)-ROW('📦 Inventário'!K$5)+1,0)),"")</f>
        <v/>
      </c>
      <c r="C8" s="48">
        <f>IFERROR(INDEX('📦 Inventário'!C$5:C$64,MATCH(SMALL(IF('📦 Inventário'!K$5:K$64="🔴 REPOR",ROW('📦 Inventário'!K$5:K$64)-ROW('📦 Inventário'!K$5)+1),4),ROW('📦 Inventário'!K$5:K$64)-ROW('📦 Inventário'!K$5)+1,0)),"")</f>
        <v/>
      </c>
      <c r="D8" s="49">
        <f>IFERROR(INDEX('📦 Inventário'!E$5:E$64,MATCH(SMALL(IF('📦 Inventário'!K$5:K$64="🔴 REPOR",ROW('📦 Inventário'!K$5:K$64)-ROW('📦 Inventário'!K$5)+1),4),ROW('📦 Inventário'!K$5:K$64)-ROW('📦 Inventário'!K$5)+1,0)),"")</f>
        <v/>
      </c>
      <c r="E8" s="47">
        <f>IFERROR(INDEX('📦 Inventário'!I$5:I$64,MATCH(SMALL(IF('📦 Inventário'!K$5:K$64="🔴 REPOR",ROW('📦 Inventário'!K$5:K$64)-ROW('📦 Inventário'!K$5)+1),4),ROW('📦 Inventário'!K$5:K$64)-ROW('📦 Inventário'!K$5)+1,0)),"")</f>
        <v/>
      </c>
      <c r="F8" s="49">
        <f>IFERROR(INDEX('📦 Inventário'!J$5:J$64,MATCH(SMALL(IF('📦 Inventário'!K$5:K$64="🔴 REPOR",ROW('📦 Inventário'!K$5:K$64)-ROW('📦 Inventário'!K$5)+1),4),ROW('📦 Inventário'!K$5:K$64)-ROW('📦 Inventário'!K$5)+1,0)),"")</f>
        <v/>
      </c>
      <c r="G8" s="50">
        <f>IF(B8="","",MAX(F8*2-E8,F8))</f>
        <v/>
      </c>
      <c r="H8" s="51">
        <f>IF(B8="","",IF(E8=0,"🔴 CRÍTICO — Sem Estoque",IF(E8&lt;=F8/2,"🟠 URGENTE","🟡 ATENÇÃO")))</f>
        <v/>
      </c>
      <c r="I8" s="1" t="n"/>
    </row>
    <row r="9" ht="22" customHeight="1">
      <c r="A9" s="1" t="n"/>
      <c r="B9" s="42">
        <f>IFERROR(INDEX('📦 Inventário'!B$5:B$64,MATCH(SMALL(IF('📦 Inventário'!K$5:K$64="🔴 REPOR",ROW('📦 Inventário'!K$5:K$64)-ROW('📦 Inventário'!K$5)+1),5),ROW('📦 Inventário'!K$5:K$64)-ROW('📦 Inventário'!K$5)+1,0)),"")</f>
        <v/>
      </c>
      <c r="C9" s="43">
        <f>IFERROR(INDEX('📦 Inventário'!C$5:C$64,MATCH(SMALL(IF('📦 Inventário'!K$5:K$64="🔴 REPOR",ROW('📦 Inventário'!K$5:K$64)-ROW('📦 Inventário'!K$5)+1),5),ROW('📦 Inventário'!K$5:K$64)-ROW('📦 Inventário'!K$5)+1,0)),"")</f>
        <v/>
      </c>
      <c r="D9" s="44">
        <f>IFERROR(INDEX('📦 Inventário'!E$5:E$64,MATCH(SMALL(IF('📦 Inventário'!K$5:K$64="🔴 REPOR",ROW('📦 Inventário'!K$5:K$64)-ROW('📦 Inventário'!K$5)+1),5),ROW('📦 Inventário'!K$5:K$64)-ROW('📦 Inventário'!K$5)+1,0)),"")</f>
        <v/>
      </c>
      <c r="E9" s="42">
        <f>IFERROR(INDEX('📦 Inventário'!I$5:I$64,MATCH(SMALL(IF('📦 Inventário'!K$5:K$64="🔴 REPOR",ROW('📦 Inventário'!K$5:K$64)-ROW('📦 Inventário'!K$5)+1),5),ROW('📦 Inventário'!K$5:K$64)-ROW('📦 Inventário'!K$5)+1,0)),"")</f>
        <v/>
      </c>
      <c r="F9" s="44">
        <f>IFERROR(INDEX('📦 Inventário'!J$5:J$64,MATCH(SMALL(IF('📦 Inventário'!K$5:K$64="🔴 REPOR",ROW('📦 Inventário'!K$5:K$64)-ROW('📦 Inventário'!K$5)+1),5),ROW('📦 Inventário'!K$5:K$64)-ROW('📦 Inventário'!K$5)+1,0)),"")</f>
        <v/>
      </c>
      <c r="G9" s="45">
        <f>IF(B9="","",MAX(F9*2-E9,F9))</f>
        <v/>
      </c>
      <c r="H9" s="46">
        <f>IF(B9="","",IF(E9=0,"🔴 CRÍTICO — Sem Estoque",IF(E9&lt;=F9/2,"🟠 URGENTE","🟡 ATENÇÃO")))</f>
        <v/>
      </c>
      <c r="I9" s="1" t="n"/>
    </row>
    <row r="10" ht="22" customHeight="1">
      <c r="A10" s="1" t="n"/>
      <c r="B10" s="47">
        <f>IFERROR(INDEX('📦 Inventário'!B$5:B$64,MATCH(SMALL(IF('📦 Inventário'!K$5:K$64="🔴 REPOR",ROW('📦 Inventário'!K$5:K$64)-ROW('📦 Inventário'!K$5)+1),6),ROW('📦 Inventário'!K$5:K$64)-ROW('📦 Inventário'!K$5)+1,0)),"")</f>
        <v/>
      </c>
      <c r="C10" s="48">
        <f>IFERROR(INDEX('📦 Inventário'!C$5:C$64,MATCH(SMALL(IF('📦 Inventário'!K$5:K$64="🔴 REPOR",ROW('📦 Inventário'!K$5:K$64)-ROW('📦 Inventário'!K$5)+1),6),ROW('📦 Inventário'!K$5:K$64)-ROW('📦 Inventário'!K$5)+1,0)),"")</f>
        <v/>
      </c>
      <c r="D10" s="49">
        <f>IFERROR(INDEX('📦 Inventário'!E$5:E$64,MATCH(SMALL(IF('📦 Inventário'!K$5:K$64="🔴 REPOR",ROW('📦 Inventário'!K$5:K$64)-ROW('📦 Inventário'!K$5)+1),6),ROW('📦 Inventário'!K$5:K$64)-ROW('📦 Inventário'!K$5)+1,0)),"")</f>
        <v/>
      </c>
      <c r="E10" s="47">
        <f>IFERROR(INDEX('📦 Inventário'!I$5:I$64,MATCH(SMALL(IF('📦 Inventário'!K$5:K$64="🔴 REPOR",ROW('📦 Inventário'!K$5:K$64)-ROW('📦 Inventário'!K$5)+1),6),ROW('📦 Inventário'!K$5:K$64)-ROW('📦 Inventário'!K$5)+1,0)),"")</f>
        <v/>
      </c>
      <c r="F10" s="49">
        <f>IFERROR(INDEX('📦 Inventário'!J$5:J$64,MATCH(SMALL(IF('📦 Inventário'!K$5:K$64="🔴 REPOR",ROW('📦 Inventário'!K$5:K$64)-ROW('📦 Inventário'!K$5)+1),6),ROW('📦 Inventário'!K$5:K$64)-ROW('📦 Inventário'!K$5)+1,0)),"")</f>
        <v/>
      </c>
      <c r="G10" s="50">
        <f>IF(B10="","",MAX(F10*2-E10,F10))</f>
        <v/>
      </c>
      <c r="H10" s="51">
        <f>IF(B10="","",IF(E10=0,"🔴 CRÍTICO — Sem Estoque",IF(E10&lt;=F10/2,"🟠 URGENTE","🟡 ATENÇÃO")))</f>
        <v/>
      </c>
      <c r="I10" s="1" t="n"/>
    </row>
    <row r="11" ht="22" customHeight="1">
      <c r="A11" s="1" t="n"/>
      <c r="B11" s="42">
        <f>IFERROR(INDEX('📦 Inventário'!B$5:B$64,MATCH(SMALL(IF('📦 Inventário'!K$5:K$64="🔴 REPOR",ROW('📦 Inventário'!K$5:K$64)-ROW('📦 Inventário'!K$5)+1),7),ROW('📦 Inventário'!K$5:K$64)-ROW('📦 Inventário'!K$5)+1,0)),"")</f>
        <v/>
      </c>
      <c r="C11" s="43">
        <f>IFERROR(INDEX('📦 Inventário'!C$5:C$64,MATCH(SMALL(IF('📦 Inventário'!K$5:K$64="🔴 REPOR",ROW('📦 Inventário'!K$5:K$64)-ROW('📦 Inventário'!K$5)+1),7),ROW('📦 Inventário'!K$5:K$64)-ROW('📦 Inventário'!K$5)+1,0)),"")</f>
        <v/>
      </c>
      <c r="D11" s="44">
        <f>IFERROR(INDEX('📦 Inventário'!E$5:E$64,MATCH(SMALL(IF('📦 Inventário'!K$5:K$64="🔴 REPOR",ROW('📦 Inventário'!K$5:K$64)-ROW('📦 Inventário'!K$5)+1),7),ROW('📦 Inventário'!K$5:K$64)-ROW('📦 Inventário'!K$5)+1,0)),"")</f>
        <v/>
      </c>
      <c r="E11" s="42">
        <f>IFERROR(INDEX('📦 Inventário'!I$5:I$64,MATCH(SMALL(IF('📦 Inventário'!K$5:K$64="🔴 REPOR",ROW('📦 Inventário'!K$5:K$64)-ROW('📦 Inventário'!K$5)+1),7),ROW('📦 Inventário'!K$5:K$64)-ROW('📦 Inventário'!K$5)+1,0)),"")</f>
        <v/>
      </c>
      <c r="F11" s="44">
        <f>IFERROR(INDEX('📦 Inventário'!J$5:J$64,MATCH(SMALL(IF('📦 Inventário'!K$5:K$64="🔴 REPOR",ROW('📦 Inventário'!K$5:K$64)-ROW('📦 Inventário'!K$5)+1),7),ROW('📦 Inventário'!K$5:K$64)-ROW('📦 Inventário'!K$5)+1,0)),"")</f>
        <v/>
      </c>
      <c r="G11" s="45">
        <f>IF(B11="","",MAX(F11*2-E11,F11))</f>
        <v/>
      </c>
      <c r="H11" s="46">
        <f>IF(B11="","",IF(E11=0,"🔴 CRÍTICO — Sem Estoque",IF(E11&lt;=F11/2,"🟠 URGENTE","🟡 ATENÇÃO")))</f>
        <v/>
      </c>
      <c r="I11" s="1" t="n"/>
    </row>
    <row r="12" ht="22" customHeight="1">
      <c r="A12" s="1" t="n"/>
      <c r="B12" s="47">
        <f>IFERROR(INDEX('📦 Inventário'!B$5:B$64,MATCH(SMALL(IF('📦 Inventário'!K$5:K$64="🔴 REPOR",ROW('📦 Inventário'!K$5:K$64)-ROW('📦 Inventário'!K$5)+1),8),ROW('📦 Inventário'!K$5:K$64)-ROW('📦 Inventário'!K$5)+1,0)),"")</f>
        <v/>
      </c>
      <c r="C12" s="48">
        <f>IFERROR(INDEX('📦 Inventário'!C$5:C$64,MATCH(SMALL(IF('📦 Inventário'!K$5:K$64="🔴 REPOR",ROW('📦 Inventário'!K$5:K$64)-ROW('📦 Inventário'!K$5)+1),8),ROW('📦 Inventário'!K$5:K$64)-ROW('📦 Inventário'!K$5)+1,0)),"")</f>
        <v/>
      </c>
      <c r="D12" s="49">
        <f>IFERROR(INDEX('📦 Inventário'!E$5:E$64,MATCH(SMALL(IF('📦 Inventário'!K$5:K$64="🔴 REPOR",ROW('📦 Inventário'!K$5:K$64)-ROW('📦 Inventário'!K$5)+1),8),ROW('📦 Inventário'!K$5:K$64)-ROW('📦 Inventário'!K$5)+1,0)),"")</f>
        <v/>
      </c>
      <c r="E12" s="47">
        <f>IFERROR(INDEX('📦 Inventário'!I$5:I$64,MATCH(SMALL(IF('📦 Inventário'!K$5:K$64="🔴 REPOR",ROW('📦 Inventário'!K$5:K$64)-ROW('📦 Inventário'!K$5)+1),8),ROW('📦 Inventário'!K$5:K$64)-ROW('📦 Inventário'!K$5)+1,0)),"")</f>
        <v/>
      </c>
      <c r="F12" s="49">
        <f>IFERROR(INDEX('📦 Inventário'!J$5:J$64,MATCH(SMALL(IF('📦 Inventário'!K$5:K$64="🔴 REPOR",ROW('📦 Inventário'!K$5:K$64)-ROW('📦 Inventário'!K$5)+1),8),ROW('📦 Inventário'!K$5:K$64)-ROW('📦 Inventário'!K$5)+1,0)),"")</f>
        <v/>
      </c>
      <c r="G12" s="50">
        <f>IF(B12="","",MAX(F12*2-E12,F12))</f>
        <v/>
      </c>
      <c r="H12" s="51">
        <f>IF(B12="","",IF(E12=0,"🔴 CRÍTICO — Sem Estoque",IF(E12&lt;=F12/2,"🟠 URGENTE","🟡 ATENÇÃO")))</f>
        <v/>
      </c>
      <c r="I12" s="1" t="n"/>
    </row>
    <row r="13" ht="22" customHeight="1">
      <c r="A13" s="1" t="n"/>
      <c r="B13" s="42">
        <f>IFERROR(INDEX('📦 Inventário'!B$5:B$64,MATCH(SMALL(IF('📦 Inventário'!K$5:K$64="🔴 REPOR",ROW('📦 Inventário'!K$5:K$64)-ROW('📦 Inventário'!K$5)+1),9),ROW('📦 Inventário'!K$5:K$64)-ROW('📦 Inventário'!K$5)+1,0)),"")</f>
        <v/>
      </c>
      <c r="C13" s="43">
        <f>IFERROR(INDEX('📦 Inventário'!C$5:C$64,MATCH(SMALL(IF('📦 Inventário'!K$5:K$64="🔴 REPOR",ROW('📦 Inventário'!K$5:K$64)-ROW('📦 Inventário'!K$5)+1),9),ROW('📦 Inventário'!K$5:K$64)-ROW('📦 Inventário'!K$5)+1,0)),"")</f>
        <v/>
      </c>
      <c r="D13" s="44">
        <f>IFERROR(INDEX('📦 Inventário'!E$5:E$64,MATCH(SMALL(IF('📦 Inventário'!K$5:K$64="🔴 REPOR",ROW('📦 Inventário'!K$5:K$64)-ROW('📦 Inventário'!K$5)+1),9),ROW('📦 Inventário'!K$5:K$64)-ROW('📦 Inventário'!K$5)+1,0)),"")</f>
        <v/>
      </c>
      <c r="E13" s="42">
        <f>IFERROR(INDEX('📦 Inventário'!I$5:I$64,MATCH(SMALL(IF('📦 Inventário'!K$5:K$64="🔴 REPOR",ROW('📦 Inventário'!K$5:K$64)-ROW('📦 Inventário'!K$5)+1),9),ROW('📦 Inventário'!K$5:K$64)-ROW('📦 Inventário'!K$5)+1,0)),"")</f>
        <v/>
      </c>
      <c r="F13" s="44">
        <f>IFERROR(INDEX('📦 Inventário'!J$5:J$64,MATCH(SMALL(IF('📦 Inventário'!K$5:K$64="🔴 REPOR",ROW('📦 Inventário'!K$5:K$64)-ROW('📦 Inventário'!K$5)+1),9),ROW('📦 Inventário'!K$5:K$64)-ROW('📦 Inventário'!K$5)+1,0)),"")</f>
        <v/>
      </c>
      <c r="G13" s="45">
        <f>IF(B13="","",MAX(F13*2-E13,F13))</f>
        <v/>
      </c>
      <c r="H13" s="46">
        <f>IF(B13="","",IF(E13=0,"🔴 CRÍTICO — Sem Estoque",IF(E13&lt;=F13/2,"🟠 URGENTE","🟡 ATENÇÃO")))</f>
        <v/>
      </c>
      <c r="I13" s="1" t="n"/>
    </row>
    <row r="14" ht="22" customHeight="1">
      <c r="A14" s="1" t="n"/>
      <c r="B14" s="47">
        <f>IFERROR(INDEX('📦 Inventário'!B$5:B$64,MATCH(SMALL(IF('📦 Inventário'!K$5:K$64="🔴 REPOR",ROW('📦 Inventário'!K$5:K$64)-ROW('📦 Inventário'!K$5)+1),10),ROW('📦 Inventário'!K$5:K$64)-ROW('📦 Inventário'!K$5)+1,0)),"")</f>
        <v/>
      </c>
      <c r="C14" s="48">
        <f>IFERROR(INDEX('📦 Inventário'!C$5:C$64,MATCH(SMALL(IF('📦 Inventário'!K$5:K$64="🔴 REPOR",ROW('📦 Inventário'!K$5:K$64)-ROW('📦 Inventário'!K$5)+1),10),ROW('📦 Inventário'!K$5:K$64)-ROW('📦 Inventário'!K$5)+1,0)),"")</f>
        <v/>
      </c>
      <c r="D14" s="49">
        <f>IFERROR(INDEX('📦 Inventário'!E$5:E$64,MATCH(SMALL(IF('📦 Inventário'!K$5:K$64="🔴 REPOR",ROW('📦 Inventário'!K$5:K$64)-ROW('📦 Inventário'!K$5)+1),10),ROW('📦 Inventário'!K$5:K$64)-ROW('📦 Inventário'!K$5)+1,0)),"")</f>
        <v/>
      </c>
      <c r="E14" s="47">
        <f>IFERROR(INDEX('📦 Inventário'!I$5:I$64,MATCH(SMALL(IF('📦 Inventário'!K$5:K$64="🔴 REPOR",ROW('📦 Inventário'!K$5:K$64)-ROW('📦 Inventário'!K$5)+1),10),ROW('📦 Inventário'!K$5:K$64)-ROW('📦 Inventário'!K$5)+1,0)),"")</f>
        <v/>
      </c>
      <c r="F14" s="49">
        <f>IFERROR(INDEX('📦 Inventário'!J$5:J$64,MATCH(SMALL(IF('📦 Inventário'!K$5:K$64="🔴 REPOR",ROW('📦 Inventário'!K$5:K$64)-ROW('📦 Inventário'!K$5)+1),10),ROW('📦 Inventário'!K$5:K$64)-ROW('📦 Inventário'!K$5)+1,0)),"")</f>
        <v/>
      </c>
      <c r="G14" s="50">
        <f>IF(B14="","",MAX(F14*2-E14,F14))</f>
        <v/>
      </c>
      <c r="H14" s="51">
        <f>IF(B14="","",IF(E14=0,"🔴 CRÍTICO — Sem Estoque",IF(E14&lt;=F14/2,"🟠 URGENTE","🟡 ATENÇÃO")))</f>
        <v/>
      </c>
      <c r="I14" s="1" t="n"/>
    </row>
    <row r="15" ht="22" customHeight="1">
      <c r="A15" s="1" t="n"/>
      <c r="B15" s="42">
        <f>IFERROR(INDEX('📦 Inventário'!B$5:B$64,MATCH(SMALL(IF('📦 Inventário'!K$5:K$64="🔴 REPOR",ROW('📦 Inventário'!K$5:K$64)-ROW('📦 Inventário'!K$5)+1),11),ROW('📦 Inventário'!K$5:K$64)-ROW('📦 Inventário'!K$5)+1,0)),"")</f>
        <v/>
      </c>
      <c r="C15" s="43">
        <f>IFERROR(INDEX('📦 Inventário'!C$5:C$64,MATCH(SMALL(IF('📦 Inventário'!K$5:K$64="🔴 REPOR",ROW('📦 Inventário'!K$5:K$64)-ROW('📦 Inventário'!K$5)+1),11),ROW('📦 Inventário'!K$5:K$64)-ROW('📦 Inventário'!K$5)+1,0)),"")</f>
        <v/>
      </c>
      <c r="D15" s="44">
        <f>IFERROR(INDEX('📦 Inventário'!E$5:E$64,MATCH(SMALL(IF('📦 Inventário'!K$5:K$64="🔴 REPOR",ROW('📦 Inventário'!K$5:K$64)-ROW('📦 Inventário'!K$5)+1),11),ROW('📦 Inventário'!K$5:K$64)-ROW('📦 Inventário'!K$5)+1,0)),"")</f>
        <v/>
      </c>
      <c r="E15" s="42">
        <f>IFERROR(INDEX('📦 Inventário'!I$5:I$64,MATCH(SMALL(IF('📦 Inventário'!K$5:K$64="🔴 REPOR",ROW('📦 Inventário'!K$5:K$64)-ROW('📦 Inventário'!K$5)+1),11),ROW('📦 Inventário'!K$5:K$64)-ROW('📦 Inventário'!K$5)+1,0)),"")</f>
        <v/>
      </c>
      <c r="F15" s="44">
        <f>IFERROR(INDEX('📦 Inventário'!J$5:J$64,MATCH(SMALL(IF('📦 Inventário'!K$5:K$64="🔴 REPOR",ROW('📦 Inventário'!K$5:K$64)-ROW('📦 Inventário'!K$5)+1),11),ROW('📦 Inventário'!K$5:K$64)-ROW('📦 Inventário'!K$5)+1,0)),"")</f>
        <v/>
      </c>
      <c r="G15" s="45">
        <f>IF(B15="","",MAX(F15*2-E15,F15))</f>
        <v/>
      </c>
      <c r="H15" s="46">
        <f>IF(B15="","",IF(E15=0,"🔴 CRÍTICO — Sem Estoque",IF(E15&lt;=F15/2,"🟠 URGENTE","🟡 ATENÇÃO")))</f>
        <v/>
      </c>
      <c r="I15" s="1" t="n"/>
    </row>
    <row r="16" ht="22" customHeight="1">
      <c r="A16" s="1" t="n"/>
      <c r="B16" s="47">
        <f>IFERROR(INDEX('📦 Inventário'!B$5:B$64,MATCH(SMALL(IF('📦 Inventário'!K$5:K$64="🔴 REPOR",ROW('📦 Inventário'!K$5:K$64)-ROW('📦 Inventário'!K$5)+1),12),ROW('📦 Inventário'!K$5:K$64)-ROW('📦 Inventário'!K$5)+1,0)),"")</f>
        <v/>
      </c>
      <c r="C16" s="48">
        <f>IFERROR(INDEX('📦 Inventário'!C$5:C$64,MATCH(SMALL(IF('📦 Inventário'!K$5:K$64="🔴 REPOR",ROW('📦 Inventário'!K$5:K$64)-ROW('📦 Inventário'!K$5)+1),12),ROW('📦 Inventário'!K$5:K$64)-ROW('📦 Inventário'!K$5)+1,0)),"")</f>
        <v/>
      </c>
      <c r="D16" s="49">
        <f>IFERROR(INDEX('📦 Inventário'!E$5:E$64,MATCH(SMALL(IF('📦 Inventário'!K$5:K$64="🔴 REPOR",ROW('📦 Inventário'!K$5:K$64)-ROW('📦 Inventário'!K$5)+1),12),ROW('📦 Inventário'!K$5:K$64)-ROW('📦 Inventário'!K$5)+1,0)),"")</f>
        <v/>
      </c>
      <c r="E16" s="47">
        <f>IFERROR(INDEX('📦 Inventário'!I$5:I$64,MATCH(SMALL(IF('📦 Inventário'!K$5:K$64="🔴 REPOR",ROW('📦 Inventário'!K$5:K$64)-ROW('📦 Inventário'!K$5)+1),12),ROW('📦 Inventário'!K$5:K$64)-ROW('📦 Inventário'!K$5)+1,0)),"")</f>
        <v/>
      </c>
      <c r="F16" s="49">
        <f>IFERROR(INDEX('📦 Inventário'!J$5:J$64,MATCH(SMALL(IF('📦 Inventário'!K$5:K$64="🔴 REPOR",ROW('📦 Inventário'!K$5:K$64)-ROW('📦 Inventário'!K$5)+1),12),ROW('📦 Inventário'!K$5:K$64)-ROW('📦 Inventário'!K$5)+1,0)),"")</f>
        <v/>
      </c>
      <c r="G16" s="50">
        <f>IF(B16="","",MAX(F16*2-E16,F16))</f>
        <v/>
      </c>
      <c r="H16" s="51">
        <f>IF(B16="","",IF(E16=0,"🔴 CRÍTICO — Sem Estoque",IF(E16&lt;=F16/2,"🟠 URGENTE","🟡 ATENÇÃO")))</f>
        <v/>
      </c>
      <c r="I16" s="1" t="n"/>
    </row>
    <row r="17" ht="22" customHeight="1">
      <c r="A17" s="1" t="n"/>
      <c r="B17" s="42">
        <f>IFERROR(INDEX('📦 Inventário'!B$5:B$64,MATCH(SMALL(IF('📦 Inventário'!K$5:K$64="🔴 REPOR",ROW('📦 Inventário'!K$5:K$64)-ROW('📦 Inventário'!K$5)+1),13),ROW('📦 Inventário'!K$5:K$64)-ROW('📦 Inventário'!K$5)+1,0)),"")</f>
        <v/>
      </c>
      <c r="C17" s="43">
        <f>IFERROR(INDEX('📦 Inventário'!C$5:C$64,MATCH(SMALL(IF('📦 Inventário'!K$5:K$64="🔴 REPOR",ROW('📦 Inventário'!K$5:K$64)-ROW('📦 Inventário'!K$5)+1),13),ROW('📦 Inventário'!K$5:K$64)-ROW('📦 Inventário'!K$5)+1,0)),"")</f>
        <v/>
      </c>
      <c r="D17" s="44">
        <f>IFERROR(INDEX('📦 Inventário'!E$5:E$64,MATCH(SMALL(IF('📦 Inventário'!K$5:K$64="🔴 REPOR",ROW('📦 Inventário'!K$5:K$64)-ROW('📦 Inventário'!K$5)+1),13),ROW('📦 Inventário'!K$5:K$64)-ROW('📦 Inventário'!K$5)+1,0)),"")</f>
        <v/>
      </c>
      <c r="E17" s="42">
        <f>IFERROR(INDEX('📦 Inventário'!I$5:I$64,MATCH(SMALL(IF('📦 Inventário'!K$5:K$64="🔴 REPOR",ROW('📦 Inventário'!K$5:K$64)-ROW('📦 Inventário'!K$5)+1),13),ROW('📦 Inventário'!K$5:K$64)-ROW('📦 Inventário'!K$5)+1,0)),"")</f>
        <v/>
      </c>
      <c r="F17" s="44">
        <f>IFERROR(INDEX('📦 Inventário'!J$5:J$64,MATCH(SMALL(IF('📦 Inventário'!K$5:K$64="🔴 REPOR",ROW('📦 Inventário'!K$5:K$64)-ROW('📦 Inventário'!K$5)+1),13),ROW('📦 Inventário'!K$5:K$64)-ROW('📦 Inventário'!K$5)+1,0)),"")</f>
        <v/>
      </c>
      <c r="G17" s="45">
        <f>IF(B17="","",MAX(F17*2-E17,F17))</f>
        <v/>
      </c>
      <c r="H17" s="46">
        <f>IF(B17="","",IF(E17=0,"🔴 CRÍTICO — Sem Estoque",IF(E17&lt;=F17/2,"🟠 URGENTE","🟡 ATENÇÃO")))</f>
        <v/>
      </c>
      <c r="I17" s="1" t="n"/>
    </row>
    <row r="18" ht="22" customHeight="1">
      <c r="A18" s="1" t="n"/>
      <c r="B18" s="47">
        <f>IFERROR(INDEX('📦 Inventário'!B$5:B$64,MATCH(SMALL(IF('📦 Inventário'!K$5:K$64="🔴 REPOR",ROW('📦 Inventário'!K$5:K$64)-ROW('📦 Inventário'!K$5)+1),14),ROW('📦 Inventário'!K$5:K$64)-ROW('📦 Inventário'!K$5)+1,0)),"")</f>
        <v/>
      </c>
      <c r="C18" s="48">
        <f>IFERROR(INDEX('📦 Inventário'!C$5:C$64,MATCH(SMALL(IF('📦 Inventário'!K$5:K$64="🔴 REPOR",ROW('📦 Inventário'!K$5:K$64)-ROW('📦 Inventário'!K$5)+1),14),ROW('📦 Inventário'!K$5:K$64)-ROW('📦 Inventário'!K$5)+1,0)),"")</f>
        <v/>
      </c>
      <c r="D18" s="49">
        <f>IFERROR(INDEX('📦 Inventário'!E$5:E$64,MATCH(SMALL(IF('📦 Inventário'!K$5:K$64="🔴 REPOR",ROW('📦 Inventário'!K$5:K$64)-ROW('📦 Inventário'!K$5)+1),14),ROW('📦 Inventário'!K$5:K$64)-ROW('📦 Inventário'!K$5)+1,0)),"")</f>
        <v/>
      </c>
      <c r="E18" s="47">
        <f>IFERROR(INDEX('📦 Inventário'!I$5:I$64,MATCH(SMALL(IF('📦 Inventário'!K$5:K$64="🔴 REPOR",ROW('📦 Inventário'!K$5:K$64)-ROW('📦 Inventário'!K$5)+1),14),ROW('📦 Inventário'!K$5:K$64)-ROW('📦 Inventário'!K$5)+1,0)),"")</f>
        <v/>
      </c>
      <c r="F18" s="49">
        <f>IFERROR(INDEX('📦 Inventário'!J$5:J$64,MATCH(SMALL(IF('📦 Inventário'!K$5:K$64="🔴 REPOR",ROW('📦 Inventário'!K$5:K$64)-ROW('📦 Inventário'!K$5)+1),14),ROW('📦 Inventário'!K$5:K$64)-ROW('📦 Inventário'!K$5)+1,0)),"")</f>
        <v/>
      </c>
      <c r="G18" s="50">
        <f>IF(B18="","",MAX(F18*2-E18,F18))</f>
        <v/>
      </c>
      <c r="H18" s="51">
        <f>IF(B18="","",IF(E18=0,"🔴 CRÍTICO — Sem Estoque",IF(E18&lt;=F18/2,"🟠 URGENTE","🟡 ATENÇÃO")))</f>
        <v/>
      </c>
      <c r="I18" s="1" t="n"/>
    </row>
    <row r="19" ht="22" customHeight="1">
      <c r="A19" s="1" t="n"/>
      <c r="B19" s="42">
        <f>IFERROR(INDEX('📦 Inventário'!B$5:B$64,MATCH(SMALL(IF('📦 Inventário'!K$5:K$64="🔴 REPOR",ROW('📦 Inventário'!K$5:K$64)-ROW('📦 Inventário'!K$5)+1),15),ROW('📦 Inventário'!K$5:K$64)-ROW('📦 Inventário'!K$5)+1,0)),"")</f>
        <v/>
      </c>
      <c r="C19" s="43">
        <f>IFERROR(INDEX('📦 Inventário'!C$5:C$64,MATCH(SMALL(IF('📦 Inventário'!K$5:K$64="🔴 REPOR",ROW('📦 Inventário'!K$5:K$64)-ROW('📦 Inventário'!K$5)+1),15),ROW('📦 Inventário'!K$5:K$64)-ROW('📦 Inventário'!K$5)+1,0)),"")</f>
        <v/>
      </c>
      <c r="D19" s="44">
        <f>IFERROR(INDEX('📦 Inventário'!E$5:E$64,MATCH(SMALL(IF('📦 Inventário'!K$5:K$64="🔴 REPOR",ROW('📦 Inventário'!K$5:K$64)-ROW('📦 Inventário'!K$5)+1),15),ROW('📦 Inventário'!K$5:K$64)-ROW('📦 Inventário'!K$5)+1,0)),"")</f>
        <v/>
      </c>
      <c r="E19" s="42">
        <f>IFERROR(INDEX('📦 Inventário'!I$5:I$64,MATCH(SMALL(IF('📦 Inventário'!K$5:K$64="🔴 REPOR",ROW('📦 Inventário'!K$5:K$64)-ROW('📦 Inventário'!K$5)+1),15),ROW('📦 Inventário'!K$5:K$64)-ROW('📦 Inventário'!K$5)+1,0)),"")</f>
        <v/>
      </c>
      <c r="F19" s="44">
        <f>IFERROR(INDEX('📦 Inventário'!J$5:J$64,MATCH(SMALL(IF('📦 Inventário'!K$5:K$64="🔴 REPOR",ROW('📦 Inventário'!K$5:K$64)-ROW('📦 Inventário'!K$5)+1),15),ROW('📦 Inventário'!K$5:K$64)-ROW('📦 Inventário'!K$5)+1,0)),"")</f>
        <v/>
      </c>
      <c r="G19" s="45">
        <f>IF(B19="","",MAX(F19*2-E19,F19))</f>
        <v/>
      </c>
      <c r="H19" s="46">
        <f>IF(B19="","",IF(E19=0,"🔴 CRÍTICO — Sem Estoque",IF(E19&lt;=F19/2,"🟠 URGENTE","🟡 ATENÇÃO")))</f>
        <v/>
      </c>
      <c r="I19" s="1" t="n"/>
    </row>
    <row r="20" ht="22" customHeight="1">
      <c r="A20" s="1" t="n"/>
      <c r="B20" s="47">
        <f>IFERROR(INDEX('📦 Inventário'!B$5:B$64,MATCH(SMALL(IF('📦 Inventário'!K$5:K$64="🔴 REPOR",ROW('📦 Inventário'!K$5:K$64)-ROW('📦 Inventário'!K$5)+1),16),ROW('📦 Inventário'!K$5:K$64)-ROW('📦 Inventário'!K$5)+1,0)),"")</f>
        <v/>
      </c>
      <c r="C20" s="48">
        <f>IFERROR(INDEX('📦 Inventário'!C$5:C$64,MATCH(SMALL(IF('📦 Inventário'!K$5:K$64="🔴 REPOR",ROW('📦 Inventário'!K$5:K$64)-ROW('📦 Inventário'!K$5)+1),16),ROW('📦 Inventário'!K$5:K$64)-ROW('📦 Inventário'!K$5)+1,0)),"")</f>
        <v/>
      </c>
      <c r="D20" s="49">
        <f>IFERROR(INDEX('📦 Inventário'!E$5:E$64,MATCH(SMALL(IF('📦 Inventário'!K$5:K$64="🔴 REPOR",ROW('📦 Inventário'!K$5:K$64)-ROW('📦 Inventário'!K$5)+1),16),ROW('📦 Inventário'!K$5:K$64)-ROW('📦 Inventário'!K$5)+1,0)),"")</f>
        <v/>
      </c>
      <c r="E20" s="47">
        <f>IFERROR(INDEX('📦 Inventário'!I$5:I$64,MATCH(SMALL(IF('📦 Inventário'!K$5:K$64="🔴 REPOR",ROW('📦 Inventário'!K$5:K$64)-ROW('📦 Inventário'!K$5)+1),16),ROW('📦 Inventário'!K$5:K$64)-ROW('📦 Inventário'!K$5)+1,0)),"")</f>
        <v/>
      </c>
      <c r="F20" s="49">
        <f>IFERROR(INDEX('📦 Inventário'!J$5:J$64,MATCH(SMALL(IF('📦 Inventário'!K$5:K$64="🔴 REPOR",ROW('📦 Inventário'!K$5:K$64)-ROW('📦 Inventário'!K$5)+1),16),ROW('📦 Inventário'!K$5:K$64)-ROW('📦 Inventário'!K$5)+1,0)),"")</f>
        <v/>
      </c>
      <c r="G20" s="50">
        <f>IF(B20="","",MAX(F20*2-E20,F20))</f>
        <v/>
      </c>
      <c r="H20" s="51">
        <f>IF(B20="","",IF(E20=0,"🔴 CRÍTICO — Sem Estoque",IF(E20&lt;=F20/2,"🟠 URGENTE","🟡 ATENÇÃO")))</f>
        <v/>
      </c>
      <c r="I20" s="1" t="n"/>
    </row>
    <row r="21" ht="22" customHeight="1">
      <c r="A21" s="1" t="n"/>
      <c r="B21" s="42">
        <f>IFERROR(INDEX('📦 Inventário'!B$5:B$64,MATCH(SMALL(IF('📦 Inventário'!K$5:K$64="🔴 REPOR",ROW('📦 Inventário'!K$5:K$64)-ROW('📦 Inventário'!K$5)+1),17),ROW('📦 Inventário'!K$5:K$64)-ROW('📦 Inventário'!K$5)+1,0)),"")</f>
        <v/>
      </c>
      <c r="C21" s="43">
        <f>IFERROR(INDEX('📦 Inventário'!C$5:C$64,MATCH(SMALL(IF('📦 Inventário'!K$5:K$64="🔴 REPOR",ROW('📦 Inventário'!K$5:K$64)-ROW('📦 Inventário'!K$5)+1),17),ROW('📦 Inventário'!K$5:K$64)-ROW('📦 Inventário'!K$5)+1,0)),"")</f>
        <v/>
      </c>
      <c r="D21" s="44">
        <f>IFERROR(INDEX('📦 Inventário'!E$5:E$64,MATCH(SMALL(IF('📦 Inventário'!K$5:K$64="🔴 REPOR",ROW('📦 Inventário'!K$5:K$64)-ROW('📦 Inventário'!K$5)+1),17),ROW('📦 Inventário'!K$5:K$64)-ROW('📦 Inventário'!K$5)+1,0)),"")</f>
        <v/>
      </c>
      <c r="E21" s="42">
        <f>IFERROR(INDEX('📦 Inventário'!I$5:I$64,MATCH(SMALL(IF('📦 Inventário'!K$5:K$64="🔴 REPOR",ROW('📦 Inventário'!K$5:K$64)-ROW('📦 Inventário'!K$5)+1),17),ROW('📦 Inventário'!K$5:K$64)-ROW('📦 Inventário'!K$5)+1,0)),"")</f>
        <v/>
      </c>
      <c r="F21" s="44">
        <f>IFERROR(INDEX('📦 Inventário'!J$5:J$64,MATCH(SMALL(IF('📦 Inventário'!K$5:K$64="🔴 REPOR",ROW('📦 Inventário'!K$5:K$64)-ROW('📦 Inventário'!K$5)+1),17),ROW('📦 Inventário'!K$5:K$64)-ROW('📦 Inventário'!K$5)+1,0)),"")</f>
        <v/>
      </c>
      <c r="G21" s="45">
        <f>IF(B21="","",MAX(F21*2-E21,F21))</f>
        <v/>
      </c>
      <c r="H21" s="46">
        <f>IF(B21="","",IF(E21=0,"🔴 CRÍTICO — Sem Estoque",IF(E21&lt;=F21/2,"🟠 URGENTE","🟡 ATENÇÃO")))</f>
        <v/>
      </c>
      <c r="I21" s="1" t="n"/>
    </row>
    <row r="22" ht="22" customHeight="1">
      <c r="A22" s="1" t="n"/>
      <c r="B22" s="47">
        <f>IFERROR(INDEX('📦 Inventário'!B$5:B$64,MATCH(SMALL(IF('📦 Inventário'!K$5:K$64="🔴 REPOR",ROW('📦 Inventário'!K$5:K$64)-ROW('📦 Inventário'!K$5)+1),18),ROW('📦 Inventário'!K$5:K$64)-ROW('📦 Inventário'!K$5)+1,0)),"")</f>
        <v/>
      </c>
      <c r="C22" s="48">
        <f>IFERROR(INDEX('📦 Inventário'!C$5:C$64,MATCH(SMALL(IF('📦 Inventário'!K$5:K$64="🔴 REPOR",ROW('📦 Inventário'!K$5:K$64)-ROW('📦 Inventário'!K$5)+1),18),ROW('📦 Inventário'!K$5:K$64)-ROW('📦 Inventário'!K$5)+1,0)),"")</f>
        <v/>
      </c>
      <c r="D22" s="49">
        <f>IFERROR(INDEX('📦 Inventário'!E$5:E$64,MATCH(SMALL(IF('📦 Inventário'!K$5:K$64="🔴 REPOR",ROW('📦 Inventário'!K$5:K$64)-ROW('📦 Inventário'!K$5)+1),18),ROW('📦 Inventário'!K$5:K$64)-ROW('📦 Inventário'!K$5)+1,0)),"")</f>
        <v/>
      </c>
      <c r="E22" s="47">
        <f>IFERROR(INDEX('📦 Inventário'!I$5:I$64,MATCH(SMALL(IF('📦 Inventário'!K$5:K$64="🔴 REPOR",ROW('📦 Inventário'!K$5:K$64)-ROW('📦 Inventário'!K$5)+1),18),ROW('📦 Inventário'!K$5:K$64)-ROW('📦 Inventário'!K$5)+1,0)),"")</f>
        <v/>
      </c>
      <c r="F22" s="49">
        <f>IFERROR(INDEX('📦 Inventário'!J$5:J$64,MATCH(SMALL(IF('📦 Inventário'!K$5:K$64="🔴 REPOR",ROW('📦 Inventário'!K$5:K$64)-ROW('📦 Inventário'!K$5)+1),18),ROW('📦 Inventário'!K$5:K$64)-ROW('📦 Inventário'!K$5)+1,0)),"")</f>
        <v/>
      </c>
      <c r="G22" s="50">
        <f>IF(B22="","",MAX(F22*2-E22,F22))</f>
        <v/>
      </c>
      <c r="H22" s="51">
        <f>IF(B22="","",IF(E22=0,"🔴 CRÍTICO — Sem Estoque",IF(E22&lt;=F22/2,"🟠 URGENTE","🟡 ATENÇÃO")))</f>
        <v/>
      </c>
      <c r="I22" s="1" t="n"/>
    </row>
    <row r="23" ht="22" customHeight="1">
      <c r="A23" s="1" t="n"/>
      <c r="B23" s="42">
        <f>IFERROR(INDEX('📦 Inventário'!B$5:B$64,MATCH(SMALL(IF('📦 Inventário'!K$5:K$64="🔴 REPOR",ROW('📦 Inventário'!K$5:K$64)-ROW('📦 Inventário'!K$5)+1),19),ROW('📦 Inventário'!K$5:K$64)-ROW('📦 Inventário'!K$5)+1,0)),"")</f>
        <v/>
      </c>
      <c r="C23" s="43">
        <f>IFERROR(INDEX('📦 Inventário'!C$5:C$64,MATCH(SMALL(IF('📦 Inventário'!K$5:K$64="🔴 REPOR",ROW('📦 Inventário'!K$5:K$64)-ROW('📦 Inventário'!K$5)+1),19),ROW('📦 Inventário'!K$5:K$64)-ROW('📦 Inventário'!K$5)+1,0)),"")</f>
        <v/>
      </c>
      <c r="D23" s="44">
        <f>IFERROR(INDEX('📦 Inventário'!E$5:E$64,MATCH(SMALL(IF('📦 Inventário'!K$5:K$64="🔴 REPOR",ROW('📦 Inventário'!K$5:K$64)-ROW('📦 Inventário'!K$5)+1),19),ROW('📦 Inventário'!K$5:K$64)-ROW('📦 Inventário'!K$5)+1,0)),"")</f>
        <v/>
      </c>
      <c r="E23" s="42">
        <f>IFERROR(INDEX('📦 Inventário'!I$5:I$64,MATCH(SMALL(IF('📦 Inventário'!K$5:K$64="🔴 REPOR",ROW('📦 Inventário'!K$5:K$64)-ROW('📦 Inventário'!K$5)+1),19),ROW('📦 Inventário'!K$5:K$64)-ROW('📦 Inventário'!K$5)+1,0)),"")</f>
        <v/>
      </c>
      <c r="F23" s="44">
        <f>IFERROR(INDEX('📦 Inventário'!J$5:J$64,MATCH(SMALL(IF('📦 Inventário'!K$5:K$64="🔴 REPOR",ROW('📦 Inventário'!K$5:K$64)-ROW('📦 Inventário'!K$5)+1),19),ROW('📦 Inventário'!K$5:K$64)-ROW('📦 Inventário'!K$5)+1,0)),"")</f>
        <v/>
      </c>
      <c r="G23" s="45">
        <f>IF(B23="","",MAX(F23*2-E23,F23))</f>
        <v/>
      </c>
      <c r="H23" s="46">
        <f>IF(B23="","",IF(E23=0,"🔴 CRÍTICO — Sem Estoque",IF(E23&lt;=F23/2,"🟠 URGENTE","🟡 ATENÇÃO")))</f>
        <v/>
      </c>
      <c r="I23" s="1" t="n"/>
    </row>
    <row r="24" ht="22" customHeight="1">
      <c r="A24" s="1" t="n"/>
      <c r="B24" s="47">
        <f>IFERROR(INDEX('📦 Inventário'!B$5:B$64,MATCH(SMALL(IF('📦 Inventário'!K$5:K$64="🔴 REPOR",ROW('📦 Inventário'!K$5:K$64)-ROW('📦 Inventário'!K$5)+1),20),ROW('📦 Inventário'!K$5:K$64)-ROW('📦 Inventário'!K$5)+1,0)),"")</f>
        <v/>
      </c>
      <c r="C24" s="48">
        <f>IFERROR(INDEX('📦 Inventário'!C$5:C$64,MATCH(SMALL(IF('📦 Inventário'!K$5:K$64="🔴 REPOR",ROW('📦 Inventário'!K$5:K$64)-ROW('📦 Inventário'!K$5)+1),20),ROW('📦 Inventário'!K$5:K$64)-ROW('📦 Inventário'!K$5)+1,0)),"")</f>
        <v/>
      </c>
      <c r="D24" s="49">
        <f>IFERROR(INDEX('📦 Inventário'!E$5:E$64,MATCH(SMALL(IF('📦 Inventário'!K$5:K$64="🔴 REPOR",ROW('📦 Inventário'!K$5:K$64)-ROW('📦 Inventário'!K$5)+1),20),ROW('📦 Inventário'!K$5:K$64)-ROW('📦 Inventário'!K$5)+1,0)),"")</f>
        <v/>
      </c>
      <c r="E24" s="47">
        <f>IFERROR(INDEX('📦 Inventário'!I$5:I$64,MATCH(SMALL(IF('📦 Inventário'!K$5:K$64="🔴 REPOR",ROW('📦 Inventário'!K$5:K$64)-ROW('📦 Inventário'!K$5)+1),20),ROW('📦 Inventário'!K$5:K$64)-ROW('📦 Inventário'!K$5)+1,0)),"")</f>
        <v/>
      </c>
      <c r="F24" s="49">
        <f>IFERROR(INDEX('📦 Inventário'!J$5:J$64,MATCH(SMALL(IF('📦 Inventário'!K$5:K$64="🔴 REPOR",ROW('📦 Inventário'!K$5:K$64)-ROW('📦 Inventário'!K$5)+1),20),ROW('📦 Inventário'!K$5:K$64)-ROW('📦 Inventário'!K$5)+1,0)),"")</f>
        <v/>
      </c>
      <c r="G24" s="50">
        <f>IF(B24="","",MAX(F24*2-E24,F24))</f>
        <v/>
      </c>
      <c r="H24" s="51">
        <f>IF(B24="","",IF(E24=0,"🔴 CRÍTICO — Sem Estoque",IF(E24&lt;=F24/2,"🟠 URGENTE","🟡 ATENÇÃO")))</f>
        <v/>
      </c>
      <c r="I24" s="1" t="n"/>
    </row>
    <row r="25" ht="22" customHeight="1">
      <c r="A25" s="1" t="n"/>
      <c r="B25" s="42">
        <f>IFERROR(INDEX('📦 Inventário'!B$5:B$64,MATCH(SMALL(IF('📦 Inventário'!K$5:K$64="🔴 REPOR",ROW('📦 Inventário'!K$5:K$64)-ROW('📦 Inventário'!K$5)+1),21),ROW('📦 Inventário'!K$5:K$64)-ROW('📦 Inventário'!K$5)+1,0)),"")</f>
        <v/>
      </c>
      <c r="C25" s="43">
        <f>IFERROR(INDEX('📦 Inventário'!C$5:C$64,MATCH(SMALL(IF('📦 Inventário'!K$5:K$64="🔴 REPOR",ROW('📦 Inventário'!K$5:K$64)-ROW('📦 Inventário'!K$5)+1),21),ROW('📦 Inventário'!K$5:K$64)-ROW('📦 Inventário'!K$5)+1,0)),"")</f>
        <v/>
      </c>
      <c r="D25" s="44">
        <f>IFERROR(INDEX('📦 Inventário'!E$5:E$64,MATCH(SMALL(IF('📦 Inventário'!K$5:K$64="🔴 REPOR",ROW('📦 Inventário'!K$5:K$64)-ROW('📦 Inventário'!K$5)+1),21),ROW('📦 Inventário'!K$5:K$64)-ROW('📦 Inventário'!K$5)+1,0)),"")</f>
        <v/>
      </c>
      <c r="E25" s="42">
        <f>IFERROR(INDEX('📦 Inventário'!I$5:I$64,MATCH(SMALL(IF('📦 Inventário'!K$5:K$64="🔴 REPOR",ROW('📦 Inventário'!K$5:K$64)-ROW('📦 Inventário'!K$5)+1),21),ROW('📦 Inventário'!K$5:K$64)-ROW('📦 Inventário'!K$5)+1,0)),"")</f>
        <v/>
      </c>
      <c r="F25" s="44">
        <f>IFERROR(INDEX('📦 Inventário'!J$5:J$64,MATCH(SMALL(IF('📦 Inventário'!K$5:K$64="🔴 REPOR",ROW('📦 Inventário'!K$5:K$64)-ROW('📦 Inventário'!K$5)+1),21),ROW('📦 Inventário'!K$5:K$64)-ROW('📦 Inventário'!K$5)+1,0)),"")</f>
        <v/>
      </c>
      <c r="G25" s="45">
        <f>IF(B25="","",MAX(F25*2-E25,F25))</f>
        <v/>
      </c>
      <c r="H25" s="46">
        <f>IF(B25="","",IF(E25=0,"🔴 CRÍTICO — Sem Estoque",IF(E25&lt;=F25/2,"🟠 URGENTE","🟡 ATENÇÃO")))</f>
        <v/>
      </c>
      <c r="I25" s="1" t="n"/>
    </row>
    <row r="26" ht="22" customHeight="1">
      <c r="A26" s="1" t="n"/>
      <c r="B26" s="47">
        <f>IFERROR(INDEX('📦 Inventário'!B$5:B$64,MATCH(SMALL(IF('📦 Inventário'!K$5:K$64="🔴 REPOR",ROW('📦 Inventário'!K$5:K$64)-ROW('📦 Inventário'!K$5)+1),22),ROW('📦 Inventário'!K$5:K$64)-ROW('📦 Inventário'!K$5)+1,0)),"")</f>
        <v/>
      </c>
      <c r="C26" s="48">
        <f>IFERROR(INDEX('📦 Inventário'!C$5:C$64,MATCH(SMALL(IF('📦 Inventário'!K$5:K$64="🔴 REPOR",ROW('📦 Inventário'!K$5:K$64)-ROW('📦 Inventário'!K$5)+1),22),ROW('📦 Inventário'!K$5:K$64)-ROW('📦 Inventário'!K$5)+1,0)),"")</f>
        <v/>
      </c>
      <c r="D26" s="49">
        <f>IFERROR(INDEX('📦 Inventário'!E$5:E$64,MATCH(SMALL(IF('📦 Inventário'!K$5:K$64="🔴 REPOR",ROW('📦 Inventário'!K$5:K$64)-ROW('📦 Inventário'!K$5)+1),22),ROW('📦 Inventário'!K$5:K$64)-ROW('📦 Inventário'!K$5)+1,0)),"")</f>
        <v/>
      </c>
      <c r="E26" s="47">
        <f>IFERROR(INDEX('📦 Inventário'!I$5:I$64,MATCH(SMALL(IF('📦 Inventário'!K$5:K$64="🔴 REPOR",ROW('📦 Inventário'!K$5:K$64)-ROW('📦 Inventário'!K$5)+1),22),ROW('📦 Inventário'!K$5:K$64)-ROW('📦 Inventário'!K$5)+1,0)),"")</f>
        <v/>
      </c>
      <c r="F26" s="49">
        <f>IFERROR(INDEX('📦 Inventário'!J$5:J$64,MATCH(SMALL(IF('📦 Inventário'!K$5:K$64="🔴 REPOR",ROW('📦 Inventário'!K$5:K$64)-ROW('📦 Inventário'!K$5)+1),22),ROW('📦 Inventário'!K$5:K$64)-ROW('📦 Inventário'!K$5)+1,0)),"")</f>
        <v/>
      </c>
      <c r="G26" s="50">
        <f>IF(B26="","",MAX(F26*2-E26,F26))</f>
        <v/>
      </c>
      <c r="H26" s="51">
        <f>IF(B26="","",IF(E26=0,"🔴 CRÍTICO — Sem Estoque",IF(E26&lt;=F26/2,"🟠 URGENTE","🟡 ATENÇÃO")))</f>
        <v/>
      </c>
      <c r="I26" s="1" t="n"/>
    </row>
    <row r="27" ht="22" customHeight="1">
      <c r="A27" s="1" t="n"/>
      <c r="B27" s="42">
        <f>IFERROR(INDEX('📦 Inventário'!B$5:B$64,MATCH(SMALL(IF('📦 Inventário'!K$5:K$64="🔴 REPOR",ROW('📦 Inventário'!K$5:K$64)-ROW('📦 Inventário'!K$5)+1),23),ROW('📦 Inventário'!K$5:K$64)-ROW('📦 Inventário'!K$5)+1,0)),"")</f>
        <v/>
      </c>
      <c r="C27" s="43">
        <f>IFERROR(INDEX('📦 Inventário'!C$5:C$64,MATCH(SMALL(IF('📦 Inventário'!K$5:K$64="🔴 REPOR",ROW('📦 Inventário'!K$5:K$64)-ROW('📦 Inventário'!K$5)+1),23),ROW('📦 Inventário'!K$5:K$64)-ROW('📦 Inventário'!K$5)+1,0)),"")</f>
        <v/>
      </c>
      <c r="D27" s="44">
        <f>IFERROR(INDEX('📦 Inventário'!E$5:E$64,MATCH(SMALL(IF('📦 Inventário'!K$5:K$64="🔴 REPOR",ROW('📦 Inventário'!K$5:K$64)-ROW('📦 Inventário'!K$5)+1),23),ROW('📦 Inventário'!K$5:K$64)-ROW('📦 Inventário'!K$5)+1,0)),"")</f>
        <v/>
      </c>
      <c r="E27" s="42">
        <f>IFERROR(INDEX('📦 Inventário'!I$5:I$64,MATCH(SMALL(IF('📦 Inventário'!K$5:K$64="🔴 REPOR",ROW('📦 Inventário'!K$5:K$64)-ROW('📦 Inventário'!K$5)+1),23),ROW('📦 Inventário'!K$5:K$64)-ROW('📦 Inventário'!K$5)+1,0)),"")</f>
        <v/>
      </c>
      <c r="F27" s="44">
        <f>IFERROR(INDEX('📦 Inventário'!J$5:J$64,MATCH(SMALL(IF('📦 Inventário'!K$5:K$64="🔴 REPOR",ROW('📦 Inventário'!K$5:K$64)-ROW('📦 Inventário'!K$5)+1),23),ROW('📦 Inventário'!K$5:K$64)-ROW('📦 Inventário'!K$5)+1,0)),"")</f>
        <v/>
      </c>
      <c r="G27" s="45">
        <f>IF(B27="","",MAX(F27*2-E27,F27))</f>
        <v/>
      </c>
      <c r="H27" s="46">
        <f>IF(B27="","",IF(E27=0,"🔴 CRÍTICO — Sem Estoque",IF(E27&lt;=F27/2,"🟠 URGENTE","🟡 ATENÇÃO")))</f>
        <v/>
      </c>
      <c r="I27" s="1" t="n"/>
    </row>
    <row r="28" ht="22" customHeight="1">
      <c r="A28" s="1" t="n"/>
      <c r="B28" s="47">
        <f>IFERROR(INDEX('📦 Inventário'!B$5:B$64,MATCH(SMALL(IF('📦 Inventário'!K$5:K$64="🔴 REPOR",ROW('📦 Inventário'!K$5:K$64)-ROW('📦 Inventário'!K$5)+1),24),ROW('📦 Inventário'!K$5:K$64)-ROW('📦 Inventário'!K$5)+1,0)),"")</f>
        <v/>
      </c>
      <c r="C28" s="48">
        <f>IFERROR(INDEX('📦 Inventário'!C$5:C$64,MATCH(SMALL(IF('📦 Inventário'!K$5:K$64="🔴 REPOR",ROW('📦 Inventário'!K$5:K$64)-ROW('📦 Inventário'!K$5)+1),24),ROW('📦 Inventário'!K$5:K$64)-ROW('📦 Inventário'!K$5)+1,0)),"")</f>
        <v/>
      </c>
      <c r="D28" s="49">
        <f>IFERROR(INDEX('📦 Inventário'!E$5:E$64,MATCH(SMALL(IF('📦 Inventário'!K$5:K$64="🔴 REPOR",ROW('📦 Inventário'!K$5:K$64)-ROW('📦 Inventário'!K$5)+1),24),ROW('📦 Inventário'!K$5:K$64)-ROW('📦 Inventário'!K$5)+1,0)),"")</f>
        <v/>
      </c>
      <c r="E28" s="47">
        <f>IFERROR(INDEX('📦 Inventário'!I$5:I$64,MATCH(SMALL(IF('📦 Inventário'!K$5:K$64="🔴 REPOR",ROW('📦 Inventário'!K$5:K$64)-ROW('📦 Inventário'!K$5)+1),24),ROW('📦 Inventário'!K$5:K$64)-ROW('📦 Inventário'!K$5)+1,0)),"")</f>
        <v/>
      </c>
      <c r="F28" s="49">
        <f>IFERROR(INDEX('📦 Inventário'!J$5:J$64,MATCH(SMALL(IF('📦 Inventário'!K$5:K$64="🔴 REPOR",ROW('📦 Inventário'!K$5:K$64)-ROW('📦 Inventário'!K$5)+1),24),ROW('📦 Inventário'!K$5:K$64)-ROW('📦 Inventário'!K$5)+1,0)),"")</f>
        <v/>
      </c>
      <c r="G28" s="50">
        <f>IF(B28="","",MAX(F28*2-E28,F28))</f>
        <v/>
      </c>
      <c r="H28" s="51">
        <f>IF(B28="","",IF(E28=0,"🔴 CRÍTICO — Sem Estoque",IF(E28&lt;=F28/2,"🟠 URGENTE","🟡 ATENÇÃO")))</f>
        <v/>
      </c>
      <c r="I28" s="1" t="n"/>
    </row>
    <row r="29" ht="22" customHeight="1">
      <c r="A29" s="1" t="n"/>
      <c r="B29" s="42">
        <f>IFERROR(INDEX('📦 Inventário'!B$5:B$64,MATCH(SMALL(IF('📦 Inventário'!K$5:K$64="🔴 REPOR",ROW('📦 Inventário'!K$5:K$64)-ROW('📦 Inventário'!K$5)+1),25),ROW('📦 Inventário'!K$5:K$64)-ROW('📦 Inventário'!K$5)+1,0)),"")</f>
        <v/>
      </c>
      <c r="C29" s="43">
        <f>IFERROR(INDEX('📦 Inventário'!C$5:C$64,MATCH(SMALL(IF('📦 Inventário'!K$5:K$64="🔴 REPOR",ROW('📦 Inventário'!K$5:K$64)-ROW('📦 Inventário'!K$5)+1),25),ROW('📦 Inventário'!K$5:K$64)-ROW('📦 Inventário'!K$5)+1,0)),"")</f>
        <v/>
      </c>
      <c r="D29" s="44">
        <f>IFERROR(INDEX('📦 Inventário'!E$5:E$64,MATCH(SMALL(IF('📦 Inventário'!K$5:K$64="🔴 REPOR",ROW('📦 Inventário'!K$5:K$64)-ROW('📦 Inventário'!K$5)+1),25),ROW('📦 Inventário'!K$5:K$64)-ROW('📦 Inventário'!K$5)+1,0)),"")</f>
        <v/>
      </c>
      <c r="E29" s="42">
        <f>IFERROR(INDEX('📦 Inventário'!I$5:I$64,MATCH(SMALL(IF('📦 Inventário'!K$5:K$64="🔴 REPOR",ROW('📦 Inventário'!K$5:K$64)-ROW('📦 Inventário'!K$5)+1),25),ROW('📦 Inventário'!K$5:K$64)-ROW('📦 Inventário'!K$5)+1,0)),"")</f>
        <v/>
      </c>
      <c r="F29" s="44">
        <f>IFERROR(INDEX('📦 Inventário'!J$5:J$64,MATCH(SMALL(IF('📦 Inventário'!K$5:K$64="🔴 REPOR",ROW('📦 Inventário'!K$5:K$64)-ROW('📦 Inventário'!K$5)+1),25),ROW('📦 Inventário'!K$5:K$64)-ROW('📦 Inventário'!K$5)+1,0)),"")</f>
        <v/>
      </c>
      <c r="G29" s="45">
        <f>IF(B29="","",MAX(F29*2-E29,F29))</f>
        <v/>
      </c>
      <c r="H29" s="46">
        <f>IF(B29="","",IF(E29=0,"🔴 CRÍTICO — Sem Estoque",IF(E29&lt;=F29/2,"🟠 URGENTE","🟡 ATENÇÃO")))</f>
        <v/>
      </c>
      <c r="I29" s="1" t="n"/>
    </row>
    <row r="30" ht="22" customHeight="1">
      <c r="A30" s="1" t="n"/>
      <c r="B30" s="47">
        <f>IFERROR(INDEX('📦 Inventário'!B$5:B$64,MATCH(SMALL(IF('📦 Inventário'!K$5:K$64="🔴 REPOR",ROW('📦 Inventário'!K$5:K$64)-ROW('📦 Inventário'!K$5)+1),26),ROW('📦 Inventário'!K$5:K$64)-ROW('📦 Inventário'!K$5)+1,0)),"")</f>
        <v/>
      </c>
      <c r="C30" s="48">
        <f>IFERROR(INDEX('📦 Inventário'!C$5:C$64,MATCH(SMALL(IF('📦 Inventário'!K$5:K$64="🔴 REPOR",ROW('📦 Inventário'!K$5:K$64)-ROW('📦 Inventário'!K$5)+1),26),ROW('📦 Inventário'!K$5:K$64)-ROW('📦 Inventário'!K$5)+1,0)),"")</f>
        <v/>
      </c>
      <c r="D30" s="49">
        <f>IFERROR(INDEX('📦 Inventário'!E$5:E$64,MATCH(SMALL(IF('📦 Inventário'!K$5:K$64="🔴 REPOR",ROW('📦 Inventário'!K$5:K$64)-ROW('📦 Inventário'!K$5)+1),26),ROW('📦 Inventário'!K$5:K$64)-ROW('📦 Inventário'!K$5)+1,0)),"")</f>
        <v/>
      </c>
      <c r="E30" s="47">
        <f>IFERROR(INDEX('📦 Inventário'!I$5:I$64,MATCH(SMALL(IF('📦 Inventário'!K$5:K$64="🔴 REPOR",ROW('📦 Inventário'!K$5:K$64)-ROW('📦 Inventário'!K$5)+1),26),ROW('📦 Inventário'!K$5:K$64)-ROW('📦 Inventário'!K$5)+1,0)),"")</f>
        <v/>
      </c>
      <c r="F30" s="49">
        <f>IFERROR(INDEX('📦 Inventário'!J$5:J$64,MATCH(SMALL(IF('📦 Inventário'!K$5:K$64="🔴 REPOR",ROW('📦 Inventário'!K$5:K$64)-ROW('📦 Inventário'!K$5)+1),26),ROW('📦 Inventário'!K$5:K$64)-ROW('📦 Inventário'!K$5)+1,0)),"")</f>
        <v/>
      </c>
      <c r="G30" s="50">
        <f>IF(B30="","",MAX(F30*2-E30,F30))</f>
        <v/>
      </c>
      <c r="H30" s="51">
        <f>IF(B30="","",IF(E30=0,"🔴 CRÍTICO — Sem Estoque",IF(E30&lt;=F30/2,"🟠 URGENTE","🟡 ATENÇÃO")))</f>
        <v/>
      </c>
      <c r="I30" s="1" t="n"/>
    </row>
    <row r="31" ht="22" customHeight="1">
      <c r="A31" s="1" t="n"/>
      <c r="B31" s="42">
        <f>IFERROR(INDEX('📦 Inventário'!B$5:B$64,MATCH(SMALL(IF('📦 Inventário'!K$5:K$64="🔴 REPOR",ROW('📦 Inventário'!K$5:K$64)-ROW('📦 Inventário'!K$5)+1),27),ROW('📦 Inventário'!K$5:K$64)-ROW('📦 Inventário'!K$5)+1,0)),"")</f>
        <v/>
      </c>
      <c r="C31" s="43">
        <f>IFERROR(INDEX('📦 Inventário'!C$5:C$64,MATCH(SMALL(IF('📦 Inventário'!K$5:K$64="🔴 REPOR",ROW('📦 Inventário'!K$5:K$64)-ROW('📦 Inventário'!K$5)+1),27),ROW('📦 Inventário'!K$5:K$64)-ROW('📦 Inventário'!K$5)+1,0)),"")</f>
        <v/>
      </c>
      <c r="D31" s="44">
        <f>IFERROR(INDEX('📦 Inventário'!E$5:E$64,MATCH(SMALL(IF('📦 Inventário'!K$5:K$64="🔴 REPOR",ROW('📦 Inventário'!K$5:K$64)-ROW('📦 Inventário'!K$5)+1),27),ROW('📦 Inventário'!K$5:K$64)-ROW('📦 Inventário'!K$5)+1,0)),"")</f>
        <v/>
      </c>
      <c r="E31" s="42">
        <f>IFERROR(INDEX('📦 Inventário'!I$5:I$64,MATCH(SMALL(IF('📦 Inventário'!K$5:K$64="🔴 REPOR",ROW('📦 Inventário'!K$5:K$64)-ROW('📦 Inventário'!K$5)+1),27),ROW('📦 Inventário'!K$5:K$64)-ROW('📦 Inventário'!K$5)+1,0)),"")</f>
        <v/>
      </c>
      <c r="F31" s="44">
        <f>IFERROR(INDEX('📦 Inventário'!J$5:J$64,MATCH(SMALL(IF('📦 Inventário'!K$5:K$64="🔴 REPOR",ROW('📦 Inventário'!K$5:K$64)-ROW('📦 Inventário'!K$5)+1),27),ROW('📦 Inventário'!K$5:K$64)-ROW('📦 Inventário'!K$5)+1,0)),"")</f>
        <v/>
      </c>
      <c r="G31" s="45">
        <f>IF(B31="","",MAX(F31*2-E31,F31))</f>
        <v/>
      </c>
      <c r="H31" s="46">
        <f>IF(B31="","",IF(E31=0,"🔴 CRÍTICO — Sem Estoque",IF(E31&lt;=F31/2,"🟠 URGENTE","🟡 ATENÇÃO")))</f>
        <v/>
      </c>
      <c r="I31" s="1" t="n"/>
    </row>
    <row r="32" ht="22" customHeight="1">
      <c r="A32" s="1" t="n"/>
      <c r="B32" s="47">
        <f>IFERROR(INDEX('📦 Inventário'!B$5:B$64,MATCH(SMALL(IF('📦 Inventário'!K$5:K$64="🔴 REPOR",ROW('📦 Inventário'!K$5:K$64)-ROW('📦 Inventário'!K$5)+1),28),ROW('📦 Inventário'!K$5:K$64)-ROW('📦 Inventário'!K$5)+1,0)),"")</f>
        <v/>
      </c>
      <c r="C32" s="48">
        <f>IFERROR(INDEX('📦 Inventário'!C$5:C$64,MATCH(SMALL(IF('📦 Inventário'!K$5:K$64="🔴 REPOR",ROW('📦 Inventário'!K$5:K$64)-ROW('📦 Inventário'!K$5)+1),28),ROW('📦 Inventário'!K$5:K$64)-ROW('📦 Inventário'!K$5)+1,0)),"")</f>
        <v/>
      </c>
      <c r="D32" s="49">
        <f>IFERROR(INDEX('📦 Inventário'!E$5:E$64,MATCH(SMALL(IF('📦 Inventário'!K$5:K$64="🔴 REPOR",ROW('📦 Inventário'!K$5:K$64)-ROW('📦 Inventário'!K$5)+1),28),ROW('📦 Inventário'!K$5:K$64)-ROW('📦 Inventário'!K$5)+1,0)),"")</f>
        <v/>
      </c>
      <c r="E32" s="47">
        <f>IFERROR(INDEX('📦 Inventário'!I$5:I$64,MATCH(SMALL(IF('📦 Inventário'!K$5:K$64="🔴 REPOR",ROW('📦 Inventário'!K$5:K$64)-ROW('📦 Inventário'!K$5)+1),28),ROW('📦 Inventário'!K$5:K$64)-ROW('📦 Inventário'!K$5)+1,0)),"")</f>
        <v/>
      </c>
      <c r="F32" s="49">
        <f>IFERROR(INDEX('📦 Inventário'!J$5:J$64,MATCH(SMALL(IF('📦 Inventário'!K$5:K$64="🔴 REPOR",ROW('📦 Inventário'!K$5:K$64)-ROW('📦 Inventário'!K$5)+1),28),ROW('📦 Inventário'!K$5:K$64)-ROW('📦 Inventário'!K$5)+1,0)),"")</f>
        <v/>
      </c>
      <c r="G32" s="50">
        <f>IF(B32="","",MAX(F32*2-E32,F32))</f>
        <v/>
      </c>
      <c r="H32" s="51">
        <f>IF(B32="","",IF(E32=0,"🔴 CRÍTICO — Sem Estoque",IF(E32&lt;=F32/2,"🟠 URGENTE","🟡 ATENÇÃO")))</f>
        <v/>
      </c>
      <c r="I32" s="1" t="n"/>
    </row>
    <row r="33" ht="22" customHeight="1">
      <c r="A33" s="1" t="n"/>
      <c r="B33" s="42">
        <f>IFERROR(INDEX('📦 Inventário'!B$5:B$64,MATCH(SMALL(IF('📦 Inventário'!K$5:K$64="🔴 REPOR",ROW('📦 Inventário'!K$5:K$64)-ROW('📦 Inventário'!K$5)+1),29),ROW('📦 Inventário'!K$5:K$64)-ROW('📦 Inventário'!K$5)+1,0)),"")</f>
        <v/>
      </c>
      <c r="C33" s="43">
        <f>IFERROR(INDEX('📦 Inventário'!C$5:C$64,MATCH(SMALL(IF('📦 Inventário'!K$5:K$64="🔴 REPOR",ROW('📦 Inventário'!K$5:K$64)-ROW('📦 Inventário'!K$5)+1),29),ROW('📦 Inventário'!K$5:K$64)-ROW('📦 Inventário'!K$5)+1,0)),"")</f>
        <v/>
      </c>
      <c r="D33" s="44">
        <f>IFERROR(INDEX('📦 Inventário'!E$5:E$64,MATCH(SMALL(IF('📦 Inventário'!K$5:K$64="🔴 REPOR",ROW('📦 Inventário'!K$5:K$64)-ROW('📦 Inventário'!K$5)+1),29),ROW('📦 Inventário'!K$5:K$64)-ROW('📦 Inventário'!K$5)+1,0)),"")</f>
        <v/>
      </c>
      <c r="E33" s="42">
        <f>IFERROR(INDEX('📦 Inventário'!I$5:I$64,MATCH(SMALL(IF('📦 Inventário'!K$5:K$64="🔴 REPOR",ROW('📦 Inventário'!K$5:K$64)-ROW('📦 Inventário'!K$5)+1),29),ROW('📦 Inventário'!K$5:K$64)-ROW('📦 Inventário'!K$5)+1,0)),"")</f>
        <v/>
      </c>
      <c r="F33" s="44">
        <f>IFERROR(INDEX('📦 Inventário'!J$5:J$64,MATCH(SMALL(IF('📦 Inventário'!K$5:K$64="🔴 REPOR",ROW('📦 Inventário'!K$5:K$64)-ROW('📦 Inventário'!K$5)+1),29),ROW('📦 Inventário'!K$5:K$64)-ROW('📦 Inventário'!K$5)+1,0)),"")</f>
        <v/>
      </c>
      <c r="G33" s="45">
        <f>IF(B33="","",MAX(F33*2-E33,F33))</f>
        <v/>
      </c>
      <c r="H33" s="46">
        <f>IF(B33="","",IF(E33=0,"🔴 CRÍTICO — Sem Estoque",IF(E33&lt;=F33/2,"🟠 URGENTE","🟡 ATENÇÃO")))</f>
        <v/>
      </c>
      <c r="I33" s="1" t="n"/>
    </row>
    <row r="34" ht="22" customHeight="1">
      <c r="A34" s="1" t="n"/>
      <c r="B34" s="47">
        <f>IFERROR(INDEX('📦 Inventário'!B$5:B$64,MATCH(SMALL(IF('📦 Inventário'!K$5:K$64="🔴 REPOR",ROW('📦 Inventário'!K$5:K$64)-ROW('📦 Inventário'!K$5)+1),30),ROW('📦 Inventário'!K$5:K$64)-ROW('📦 Inventário'!K$5)+1,0)),"")</f>
        <v/>
      </c>
      <c r="C34" s="48">
        <f>IFERROR(INDEX('📦 Inventário'!C$5:C$64,MATCH(SMALL(IF('📦 Inventário'!K$5:K$64="🔴 REPOR",ROW('📦 Inventário'!K$5:K$64)-ROW('📦 Inventário'!K$5)+1),30),ROW('📦 Inventário'!K$5:K$64)-ROW('📦 Inventário'!K$5)+1,0)),"")</f>
        <v/>
      </c>
      <c r="D34" s="49">
        <f>IFERROR(INDEX('📦 Inventário'!E$5:E$64,MATCH(SMALL(IF('📦 Inventário'!K$5:K$64="🔴 REPOR",ROW('📦 Inventário'!K$5:K$64)-ROW('📦 Inventário'!K$5)+1),30),ROW('📦 Inventário'!K$5:K$64)-ROW('📦 Inventário'!K$5)+1,0)),"")</f>
        <v/>
      </c>
      <c r="E34" s="47">
        <f>IFERROR(INDEX('📦 Inventário'!I$5:I$64,MATCH(SMALL(IF('📦 Inventário'!K$5:K$64="🔴 REPOR",ROW('📦 Inventário'!K$5:K$64)-ROW('📦 Inventário'!K$5)+1),30),ROW('📦 Inventário'!K$5:K$64)-ROW('📦 Inventário'!K$5)+1,0)),"")</f>
        <v/>
      </c>
      <c r="F34" s="49">
        <f>IFERROR(INDEX('📦 Inventário'!J$5:J$64,MATCH(SMALL(IF('📦 Inventário'!K$5:K$64="🔴 REPOR",ROW('📦 Inventário'!K$5:K$64)-ROW('📦 Inventário'!K$5)+1),30),ROW('📦 Inventário'!K$5:K$64)-ROW('📦 Inventário'!K$5)+1,0)),"")</f>
        <v/>
      </c>
      <c r="G34" s="50">
        <f>IF(B34="","",MAX(F34*2-E34,F34))</f>
        <v/>
      </c>
      <c r="H34" s="51">
        <f>IF(B34="","",IF(E34=0,"🔴 CRÍTICO — Sem Estoque",IF(E34&lt;=F34/2,"🟠 URGENTE","🟡 ATENÇÃO")))</f>
        <v/>
      </c>
      <c r="I34" s="1" t="n"/>
    </row>
    <row r="35" ht="22" customHeight="1">
      <c r="A35" s="1" t="n"/>
      <c r="B35" s="42">
        <f>IFERROR(INDEX('📦 Inventário'!B$5:B$64,MATCH(SMALL(IF('📦 Inventário'!K$5:K$64="🔴 REPOR",ROW('📦 Inventário'!K$5:K$64)-ROW('📦 Inventário'!K$5)+1),31),ROW('📦 Inventário'!K$5:K$64)-ROW('📦 Inventário'!K$5)+1,0)),"")</f>
        <v/>
      </c>
      <c r="C35" s="43">
        <f>IFERROR(INDEX('📦 Inventário'!C$5:C$64,MATCH(SMALL(IF('📦 Inventário'!K$5:K$64="🔴 REPOR",ROW('📦 Inventário'!K$5:K$64)-ROW('📦 Inventário'!K$5)+1),31),ROW('📦 Inventário'!K$5:K$64)-ROW('📦 Inventário'!K$5)+1,0)),"")</f>
        <v/>
      </c>
      <c r="D35" s="44">
        <f>IFERROR(INDEX('📦 Inventário'!E$5:E$64,MATCH(SMALL(IF('📦 Inventário'!K$5:K$64="🔴 REPOR",ROW('📦 Inventário'!K$5:K$64)-ROW('📦 Inventário'!K$5)+1),31),ROW('📦 Inventário'!K$5:K$64)-ROW('📦 Inventário'!K$5)+1,0)),"")</f>
        <v/>
      </c>
      <c r="E35" s="42">
        <f>IFERROR(INDEX('📦 Inventário'!I$5:I$64,MATCH(SMALL(IF('📦 Inventário'!K$5:K$64="🔴 REPOR",ROW('📦 Inventário'!K$5:K$64)-ROW('📦 Inventário'!K$5)+1),31),ROW('📦 Inventário'!K$5:K$64)-ROW('📦 Inventário'!K$5)+1,0)),"")</f>
        <v/>
      </c>
      <c r="F35" s="44">
        <f>IFERROR(INDEX('📦 Inventário'!J$5:J$64,MATCH(SMALL(IF('📦 Inventário'!K$5:K$64="🔴 REPOR",ROW('📦 Inventário'!K$5:K$64)-ROW('📦 Inventário'!K$5)+1),31),ROW('📦 Inventário'!K$5:K$64)-ROW('📦 Inventário'!K$5)+1,0)),"")</f>
        <v/>
      </c>
      <c r="G35" s="45">
        <f>IF(B35="","",MAX(F35*2-E35,F35))</f>
        <v/>
      </c>
      <c r="H35" s="46">
        <f>IF(B35="","",IF(E35=0,"🔴 CRÍTICO — Sem Estoque",IF(E35&lt;=F35/2,"🟠 URGENTE","🟡 ATENÇÃO")))</f>
        <v/>
      </c>
      <c r="I35" s="1" t="n"/>
    </row>
    <row r="36" ht="22" customHeight="1">
      <c r="A36" s="1" t="n"/>
      <c r="B36" s="47">
        <f>IFERROR(INDEX('📦 Inventário'!B$5:B$64,MATCH(SMALL(IF('📦 Inventário'!K$5:K$64="🔴 REPOR",ROW('📦 Inventário'!K$5:K$64)-ROW('📦 Inventário'!K$5)+1),32),ROW('📦 Inventário'!K$5:K$64)-ROW('📦 Inventário'!K$5)+1,0)),"")</f>
        <v/>
      </c>
      <c r="C36" s="48">
        <f>IFERROR(INDEX('📦 Inventário'!C$5:C$64,MATCH(SMALL(IF('📦 Inventário'!K$5:K$64="🔴 REPOR",ROW('📦 Inventário'!K$5:K$64)-ROW('📦 Inventário'!K$5)+1),32),ROW('📦 Inventário'!K$5:K$64)-ROW('📦 Inventário'!K$5)+1,0)),"")</f>
        <v/>
      </c>
      <c r="D36" s="49">
        <f>IFERROR(INDEX('📦 Inventário'!E$5:E$64,MATCH(SMALL(IF('📦 Inventário'!K$5:K$64="🔴 REPOR",ROW('📦 Inventário'!K$5:K$64)-ROW('📦 Inventário'!K$5)+1),32),ROW('📦 Inventário'!K$5:K$64)-ROW('📦 Inventário'!K$5)+1,0)),"")</f>
        <v/>
      </c>
      <c r="E36" s="47">
        <f>IFERROR(INDEX('📦 Inventário'!I$5:I$64,MATCH(SMALL(IF('📦 Inventário'!K$5:K$64="🔴 REPOR",ROW('📦 Inventário'!K$5:K$64)-ROW('📦 Inventário'!K$5)+1),32),ROW('📦 Inventário'!K$5:K$64)-ROW('📦 Inventário'!K$5)+1,0)),"")</f>
        <v/>
      </c>
      <c r="F36" s="49">
        <f>IFERROR(INDEX('📦 Inventário'!J$5:J$64,MATCH(SMALL(IF('📦 Inventário'!K$5:K$64="🔴 REPOR",ROW('📦 Inventário'!K$5:K$64)-ROW('📦 Inventário'!K$5)+1),32),ROW('📦 Inventário'!K$5:K$64)-ROW('📦 Inventário'!K$5)+1,0)),"")</f>
        <v/>
      </c>
      <c r="G36" s="50">
        <f>IF(B36="","",MAX(F36*2-E36,F36))</f>
        <v/>
      </c>
      <c r="H36" s="51">
        <f>IF(B36="","",IF(E36=0,"🔴 CRÍTICO — Sem Estoque",IF(E36&lt;=F36/2,"🟠 URGENTE","🟡 ATENÇÃO")))</f>
        <v/>
      </c>
      <c r="I36" s="1" t="n"/>
    </row>
    <row r="37" ht="22" customHeight="1">
      <c r="A37" s="1" t="n"/>
      <c r="B37" s="42">
        <f>IFERROR(INDEX('📦 Inventário'!B$5:B$64,MATCH(SMALL(IF('📦 Inventário'!K$5:K$64="🔴 REPOR",ROW('📦 Inventário'!K$5:K$64)-ROW('📦 Inventário'!K$5)+1),33),ROW('📦 Inventário'!K$5:K$64)-ROW('📦 Inventário'!K$5)+1,0)),"")</f>
        <v/>
      </c>
      <c r="C37" s="43">
        <f>IFERROR(INDEX('📦 Inventário'!C$5:C$64,MATCH(SMALL(IF('📦 Inventário'!K$5:K$64="🔴 REPOR",ROW('📦 Inventário'!K$5:K$64)-ROW('📦 Inventário'!K$5)+1),33),ROW('📦 Inventário'!K$5:K$64)-ROW('📦 Inventário'!K$5)+1,0)),"")</f>
        <v/>
      </c>
      <c r="D37" s="44">
        <f>IFERROR(INDEX('📦 Inventário'!E$5:E$64,MATCH(SMALL(IF('📦 Inventário'!K$5:K$64="🔴 REPOR",ROW('📦 Inventário'!K$5:K$64)-ROW('📦 Inventário'!K$5)+1),33),ROW('📦 Inventário'!K$5:K$64)-ROW('📦 Inventário'!K$5)+1,0)),"")</f>
        <v/>
      </c>
      <c r="E37" s="42">
        <f>IFERROR(INDEX('📦 Inventário'!I$5:I$64,MATCH(SMALL(IF('📦 Inventário'!K$5:K$64="🔴 REPOR",ROW('📦 Inventário'!K$5:K$64)-ROW('📦 Inventário'!K$5)+1),33),ROW('📦 Inventário'!K$5:K$64)-ROW('📦 Inventário'!K$5)+1,0)),"")</f>
        <v/>
      </c>
      <c r="F37" s="44">
        <f>IFERROR(INDEX('📦 Inventário'!J$5:J$64,MATCH(SMALL(IF('📦 Inventário'!K$5:K$64="🔴 REPOR",ROW('📦 Inventário'!K$5:K$64)-ROW('📦 Inventário'!K$5)+1),33),ROW('📦 Inventário'!K$5:K$64)-ROW('📦 Inventário'!K$5)+1,0)),"")</f>
        <v/>
      </c>
      <c r="G37" s="45">
        <f>IF(B37="","",MAX(F37*2-E37,F37))</f>
        <v/>
      </c>
      <c r="H37" s="46">
        <f>IF(B37="","",IF(E37=0,"🔴 CRÍTICO — Sem Estoque",IF(E37&lt;=F37/2,"🟠 URGENTE","🟡 ATENÇÃO")))</f>
        <v/>
      </c>
      <c r="I37" s="1" t="n"/>
    </row>
    <row r="38" ht="22" customHeight="1">
      <c r="A38" s="1" t="n"/>
      <c r="B38" s="47">
        <f>IFERROR(INDEX('📦 Inventário'!B$5:B$64,MATCH(SMALL(IF('📦 Inventário'!K$5:K$64="🔴 REPOR",ROW('📦 Inventário'!K$5:K$64)-ROW('📦 Inventário'!K$5)+1),34),ROW('📦 Inventário'!K$5:K$64)-ROW('📦 Inventário'!K$5)+1,0)),"")</f>
        <v/>
      </c>
      <c r="C38" s="48">
        <f>IFERROR(INDEX('📦 Inventário'!C$5:C$64,MATCH(SMALL(IF('📦 Inventário'!K$5:K$64="🔴 REPOR",ROW('📦 Inventário'!K$5:K$64)-ROW('📦 Inventário'!K$5)+1),34),ROW('📦 Inventário'!K$5:K$64)-ROW('📦 Inventário'!K$5)+1,0)),"")</f>
        <v/>
      </c>
      <c r="D38" s="49">
        <f>IFERROR(INDEX('📦 Inventário'!E$5:E$64,MATCH(SMALL(IF('📦 Inventário'!K$5:K$64="🔴 REPOR",ROW('📦 Inventário'!K$5:K$64)-ROW('📦 Inventário'!K$5)+1),34),ROW('📦 Inventário'!K$5:K$64)-ROW('📦 Inventário'!K$5)+1,0)),"")</f>
        <v/>
      </c>
      <c r="E38" s="47">
        <f>IFERROR(INDEX('📦 Inventário'!I$5:I$64,MATCH(SMALL(IF('📦 Inventário'!K$5:K$64="🔴 REPOR",ROW('📦 Inventário'!K$5:K$64)-ROW('📦 Inventário'!K$5)+1),34),ROW('📦 Inventário'!K$5:K$64)-ROW('📦 Inventário'!K$5)+1,0)),"")</f>
        <v/>
      </c>
      <c r="F38" s="49">
        <f>IFERROR(INDEX('📦 Inventário'!J$5:J$64,MATCH(SMALL(IF('📦 Inventário'!K$5:K$64="🔴 REPOR",ROW('📦 Inventário'!K$5:K$64)-ROW('📦 Inventário'!K$5)+1),34),ROW('📦 Inventário'!K$5:K$64)-ROW('📦 Inventário'!K$5)+1,0)),"")</f>
        <v/>
      </c>
      <c r="G38" s="50">
        <f>IF(B38="","",MAX(F38*2-E38,F38))</f>
        <v/>
      </c>
      <c r="H38" s="51">
        <f>IF(B38="","",IF(E38=0,"🔴 CRÍTICO — Sem Estoque",IF(E38&lt;=F38/2,"🟠 URGENTE","🟡 ATENÇÃO")))</f>
        <v/>
      </c>
      <c r="I38" s="1" t="n"/>
    </row>
    <row r="39" ht="22" customHeight="1">
      <c r="A39" s="1" t="n"/>
      <c r="B39" s="42">
        <f>IFERROR(INDEX('📦 Inventário'!B$5:B$64,MATCH(SMALL(IF('📦 Inventário'!K$5:K$64="🔴 REPOR",ROW('📦 Inventário'!K$5:K$64)-ROW('📦 Inventário'!K$5)+1),35),ROW('📦 Inventário'!K$5:K$64)-ROW('📦 Inventário'!K$5)+1,0)),"")</f>
        <v/>
      </c>
      <c r="C39" s="43">
        <f>IFERROR(INDEX('📦 Inventário'!C$5:C$64,MATCH(SMALL(IF('📦 Inventário'!K$5:K$64="🔴 REPOR",ROW('📦 Inventário'!K$5:K$64)-ROW('📦 Inventário'!K$5)+1),35),ROW('📦 Inventário'!K$5:K$64)-ROW('📦 Inventário'!K$5)+1,0)),"")</f>
        <v/>
      </c>
      <c r="D39" s="44">
        <f>IFERROR(INDEX('📦 Inventário'!E$5:E$64,MATCH(SMALL(IF('📦 Inventário'!K$5:K$64="🔴 REPOR",ROW('📦 Inventário'!K$5:K$64)-ROW('📦 Inventário'!K$5)+1),35),ROW('📦 Inventário'!K$5:K$64)-ROW('📦 Inventário'!K$5)+1,0)),"")</f>
        <v/>
      </c>
      <c r="E39" s="42">
        <f>IFERROR(INDEX('📦 Inventário'!I$5:I$64,MATCH(SMALL(IF('📦 Inventário'!K$5:K$64="🔴 REPOR",ROW('📦 Inventário'!K$5:K$64)-ROW('📦 Inventário'!K$5)+1),35),ROW('📦 Inventário'!K$5:K$64)-ROW('📦 Inventário'!K$5)+1,0)),"")</f>
        <v/>
      </c>
      <c r="F39" s="44">
        <f>IFERROR(INDEX('📦 Inventário'!J$5:J$64,MATCH(SMALL(IF('📦 Inventário'!K$5:K$64="🔴 REPOR",ROW('📦 Inventário'!K$5:K$64)-ROW('📦 Inventário'!K$5)+1),35),ROW('📦 Inventário'!K$5:K$64)-ROW('📦 Inventário'!K$5)+1,0)),"")</f>
        <v/>
      </c>
      <c r="G39" s="45">
        <f>IF(B39="","",MAX(F39*2-E39,F39))</f>
        <v/>
      </c>
      <c r="H39" s="46">
        <f>IF(B39="","",IF(E39=0,"🔴 CRÍTICO — Sem Estoque",IF(E39&lt;=F39/2,"🟠 URGENTE","🟡 ATENÇÃO")))</f>
        <v/>
      </c>
      <c r="I39" s="1" t="n"/>
    </row>
    <row r="40" ht="22" customHeight="1">
      <c r="A40" s="1" t="n"/>
      <c r="B40" s="47">
        <f>IFERROR(INDEX('📦 Inventário'!B$5:B$64,MATCH(SMALL(IF('📦 Inventário'!K$5:K$64="🔴 REPOR",ROW('📦 Inventário'!K$5:K$64)-ROW('📦 Inventário'!K$5)+1),36),ROW('📦 Inventário'!K$5:K$64)-ROW('📦 Inventário'!K$5)+1,0)),"")</f>
        <v/>
      </c>
      <c r="C40" s="48">
        <f>IFERROR(INDEX('📦 Inventário'!C$5:C$64,MATCH(SMALL(IF('📦 Inventário'!K$5:K$64="🔴 REPOR",ROW('📦 Inventário'!K$5:K$64)-ROW('📦 Inventário'!K$5)+1),36),ROW('📦 Inventário'!K$5:K$64)-ROW('📦 Inventário'!K$5)+1,0)),"")</f>
        <v/>
      </c>
      <c r="D40" s="49">
        <f>IFERROR(INDEX('📦 Inventário'!E$5:E$64,MATCH(SMALL(IF('📦 Inventário'!K$5:K$64="🔴 REPOR",ROW('📦 Inventário'!K$5:K$64)-ROW('📦 Inventário'!K$5)+1),36),ROW('📦 Inventário'!K$5:K$64)-ROW('📦 Inventário'!K$5)+1,0)),"")</f>
        <v/>
      </c>
      <c r="E40" s="47">
        <f>IFERROR(INDEX('📦 Inventário'!I$5:I$64,MATCH(SMALL(IF('📦 Inventário'!K$5:K$64="🔴 REPOR",ROW('📦 Inventário'!K$5:K$64)-ROW('📦 Inventário'!K$5)+1),36),ROW('📦 Inventário'!K$5:K$64)-ROW('📦 Inventário'!K$5)+1,0)),"")</f>
        <v/>
      </c>
      <c r="F40" s="49">
        <f>IFERROR(INDEX('📦 Inventário'!J$5:J$64,MATCH(SMALL(IF('📦 Inventário'!K$5:K$64="🔴 REPOR",ROW('📦 Inventário'!K$5:K$64)-ROW('📦 Inventário'!K$5)+1),36),ROW('📦 Inventário'!K$5:K$64)-ROW('📦 Inventário'!K$5)+1,0)),"")</f>
        <v/>
      </c>
      <c r="G40" s="50">
        <f>IF(B40="","",MAX(F40*2-E40,F40))</f>
        <v/>
      </c>
      <c r="H40" s="51">
        <f>IF(B40="","",IF(E40=0,"🔴 CRÍTICO — Sem Estoque",IF(E40&lt;=F40/2,"🟠 URGENTE","🟡 ATENÇÃO")))</f>
        <v/>
      </c>
      <c r="I40" s="1" t="n"/>
    </row>
    <row r="41" ht="22" customHeight="1">
      <c r="A41" s="1" t="n"/>
      <c r="B41" s="42">
        <f>IFERROR(INDEX('📦 Inventário'!B$5:B$64,MATCH(SMALL(IF('📦 Inventário'!K$5:K$64="🔴 REPOR",ROW('📦 Inventário'!K$5:K$64)-ROW('📦 Inventário'!K$5)+1),37),ROW('📦 Inventário'!K$5:K$64)-ROW('📦 Inventário'!K$5)+1,0)),"")</f>
        <v/>
      </c>
      <c r="C41" s="43">
        <f>IFERROR(INDEX('📦 Inventário'!C$5:C$64,MATCH(SMALL(IF('📦 Inventário'!K$5:K$64="🔴 REPOR",ROW('📦 Inventário'!K$5:K$64)-ROW('📦 Inventário'!K$5)+1),37),ROW('📦 Inventário'!K$5:K$64)-ROW('📦 Inventário'!K$5)+1,0)),"")</f>
        <v/>
      </c>
      <c r="D41" s="44">
        <f>IFERROR(INDEX('📦 Inventário'!E$5:E$64,MATCH(SMALL(IF('📦 Inventário'!K$5:K$64="🔴 REPOR",ROW('📦 Inventário'!K$5:K$64)-ROW('📦 Inventário'!K$5)+1),37),ROW('📦 Inventário'!K$5:K$64)-ROW('📦 Inventário'!K$5)+1,0)),"")</f>
        <v/>
      </c>
      <c r="E41" s="42">
        <f>IFERROR(INDEX('📦 Inventário'!I$5:I$64,MATCH(SMALL(IF('📦 Inventário'!K$5:K$64="🔴 REPOR",ROW('📦 Inventário'!K$5:K$64)-ROW('📦 Inventário'!K$5)+1),37),ROW('📦 Inventário'!K$5:K$64)-ROW('📦 Inventário'!K$5)+1,0)),"")</f>
        <v/>
      </c>
      <c r="F41" s="44">
        <f>IFERROR(INDEX('📦 Inventário'!J$5:J$64,MATCH(SMALL(IF('📦 Inventário'!K$5:K$64="🔴 REPOR",ROW('📦 Inventário'!K$5:K$64)-ROW('📦 Inventário'!K$5)+1),37),ROW('📦 Inventário'!K$5:K$64)-ROW('📦 Inventário'!K$5)+1,0)),"")</f>
        <v/>
      </c>
      <c r="G41" s="45">
        <f>IF(B41="","",MAX(F41*2-E41,F41))</f>
        <v/>
      </c>
      <c r="H41" s="46">
        <f>IF(B41="","",IF(E41=0,"🔴 CRÍTICO — Sem Estoque",IF(E41&lt;=F41/2,"🟠 URGENTE","🟡 ATENÇÃO")))</f>
        <v/>
      </c>
      <c r="I41" s="1" t="n"/>
    </row>
    <row r="42" ht="22" customHeight="1">
      <c r="A42" s="1" t="n"/>
      <c r="B42" s="47">
        <f>IFERROR(INDEX('📦 Inventário'!B$5:B$64,MATCH(SMALL(IF('📦 Inventário'!K$5:K$64="🔴 REPOR",ROW('📦 Inventário'!K$5:K$64)-ROW('📦 Inventário'!K$5)+1),38),ROW('📦 Inventário'!K$5:K$64)-ROW('📦 Inventário'!K$5)+1,0)),"")</f>
        <v/>
      </c>
      <c r="C42" s="48">
        <f>IFERROR(INDEX('📦 Inventário'!C$5:C$64,MATCH(SMALL(IF('📦 Inventário'!K$5:K$64="🔴 REPOR",ROW('📦 Inventário'!K$5:K$64)-ROW('📦 Inventário'!K$5)+1),38),ROW('📦 Inventário'!K$5:K$64)-ROW('📦 Inventário'!K$5)+1,0)),"")</f>
        <v/>
      </c>
      <c r="D42" s="49">
        <f>IFERROR(INDEX('📦 Inventário'!E$5:E$64,MATCH(SMALL(IF('📦 Inventário'!K$5:K$64="🔴 REPOR",ROW('📦 Inventário'!K$5:K$64)-ROW('📦 Inventário'!K$5)+1),38),ROW('📦 Inventário'!K$5:K$64)-ROW('📦 Inventário'!K$5)+1,0)),"")</f>
        <v/>
      </c>
      <c r="E42" s="47">
        <f>IFERROR(INDEX('📦 Inventário'!I$5:I$64,MATCH(SMALL(IF('📦 Inventário'!K$5:K$64="🔴 REPOR",ROW('📦 Inventário'!K$5:K$64)-ROW('📦 Inventário'!K$5)+1),38),ROW('📦 Inventário'!K$5:K$64)-ROW('📦 Inventário'!K$5)+1,0)),"")</f>
        <v/>
      </c>
      <c r="F42" s="49">
        <f>IFERROR(INDEX('📦 Inventário'!J$5:J$64,MATCH(SMALL(IF('📦 Inventário'!K$5:K$64="🔴 REPOR",ROW('📦 Inventário'!K$5:K$64)-ROW('📦 Inventário'!K$5)+1),38),ROW('📦 Inventário'!K$5:K$64)-ROW('📦 Inventário'!K$5)+1,0)),"")</f>
        <v/>
      </c>
      <c r="G42" s="50">
        <f>IF(B42="","",MAX(F42*2-E42,F42))</f>
        <v/>
      </c>
      <c r="H42" s="51">
        <f>IF(B42="","",IF(E42=0,"🔴 CRÍTICO — Sem Estoque",IF(E42&lt;=F42/2,"🟠 URGENTE","🟡 ATENÇÃO")))</f>
        <v/>
      </c>
      <c r="I42" s="1" t="n"/>
    </row>
    <row r="43" ht="22" customHeight="1">
      <c r="A43" s="1" t="n"/>
      <c r="B43" s="42">
        <f>IFERROR(INDEX('📦 Inventário'!B$5:B$64,MATCH(SMALL(IF('📦 Inventário'!K$5:K$64="🔴 REPOR",ROW('📦 Inventário'!K$5:K$64)-ROW('📦 Inventário'!K$5)+1),39),ROW('📦 Inventário'!K$5:K$64)-ROW('📦 Inventário'!K$5)+1,0)),"")</f>
        <v/>
      </c>
      <c r="C43" s="43">
        <f>IFERROR(INDEX('📦 Inventário'!C$5:C$64,MATCH(SMALL(IF('📦 Inventário'!K$5:K$64="🔴 REPOR",ROW('📦 Inventário'!K$5:K$64)-ROW('📦 Inventário'!K$5)+1),39),ROW('📦 Inventário'!K$5:K$64)-ROW('📦 Inventário'!K$5)+1,0)),"")</f>
        <v/>
      </c>
      <c r="D43" s="44">
        <f>IFERROR(INDEX('📦 Inventário'!E$5:E$64,MATCH(SMALL(IF('📦 Inventário'!K$5:K$64="🔴 REPOR",ROW('📦 Inventário'!K$5:K$64)-ROW('📦 Inventário'!K$5)+1),39),ROW('📦 Inventário'!K$5:K$64)-ROW('📦 Inventário'!K$5)+1,0)),"")</f>
        <v/>
      </c>
      <c r="E43" s="42">
        <f>IFERROR(INDEX('📦 Inventário'!I$5:I$64,MATCH(SMALL(IF('📦 Inventário'!K$5:K$64="🔴 REPOR",ROW('📦 Inventário'!K$5:K$64)-ROW('📦 Inventário'!K$5)+1),39),ROW('📦 Inventário'!K$5:K$64)-ROW('📦 Inventário'!K$5)+1,0)),"")</f>
        <v/>
      </c>
      <c r="F43" s="44">
        <f>IFERROR(INDEX('📦 Inventário'!J$5:J$64,MATCH(SMALL(IF('📦 Inventário'!K$5:K$64="🔴 REPOR",ROW('📦 Inventário'!K$5:K$64)-ROW('📦 Inventário'!K$5)+1),39),ROW('📦 Inventário'!K$5:K$64)-ROW('📦 Inventário'!K$5)+1,0)),"")</f>
        <v/>
      </c>
      <c r="G43" s="45">
        <f>IF(B43="","",MAX(F43*2-E43,F43))</f>
        <v/>
      </c>
      <c r="H43" s="46">
        <f>IF(B43="","",IF(E43=0,"🔴 CRÍTICO — Sem Estoque",IF(E43&lt;=F43/2,"🟠 URGENTE","🟡 ATENÇÃO")))</f>
        <v/>
      </c>
      <c r="I43" s="1" t="n"/>
    </row>
    <row r="44" ht="22" customHeight="1">
      <c r="A44" s="1" t="n"/>
      <c r="B44" s="47">
        <f>IFERROR(INDEX('📦 Inventário'!B$5:B$64,MATCH(SMALL(IF('📦 Inventário'!K$5:K$64="🔴 REPOR",ROW('📦 Inventário'!K$5:K$64)-ROW('📦 Inventário'!K$5)+1),40),ROW('📦 Inventário'!K$5:K$64)-ROW('📦 Inventário'!K$5)+1,0)),"")</f>
        <v/>
      </c>
      <c r="C44" s="48">
        <f>IFERROR(INDEX('📦 Inventário'!C$5:C$64,MATCH(SMALL(IF('📦 Inventário'!K$5:K$64="🔴 REPOR",ROW('📦 Inventário'!K$5:K$64)-ROW('📦 Inventário'!K$5)+1),40),ROW('📦 Inventário'!K$5:K$64)-ROW('📦 Inventário'!K$5)+1,0)),"")</f>
        <v/>
      </c>
      <c r="D44" s="49">
        <f>IFERROR(INDEX('📦 Inventário'!E$5:E$64,MATCH(SMALL(IF('📦 Inventário'!K$5:K$64="🔴 REPOR",ROW('📦 Inventário'!K$5:K$64)-ROW('📦 Inventário'!K$5)+1),40),ROW('📦 Inventário'!K$5:K$64)-ROW('📦 Inventário'!K$5)+1,0)),"")</f>
        <v/>
      </c>
      <c r="E44" s="47">
        <f>IFERROR(INDEX('📦 Inventário'!I$5:I$64,MATCH(SMALL(IF('📦 Inventário'!K$5:K$64="🔴 REPOR",ROW('📦 Inventário'!K$5:K$64)-ROW('📦 Inventário'!K$5)+1),40),ROW('📦 Inventário'!K$5:K$64)-ROW('📦 Inventário'!K$5)+1,0)),"")</f>
        <v/>
      </c>
      <c r="F44" s="49">
        <f>IFERROR(INDEX('📦 Inventário'!J$5:J$64,MATCH(SMALL(IF('📦 Inventário'!K$5:K$64="🔴 REPOR",ROW('📦 Inventário'!K$5:K$64)-ROW('📦 Inventário'!K$5)+1),40),ROW('📦 Inventário'!K$5:K$64)-ROW('📦 Inventário'!K$5)+1,0)),"")</f>
        <v/>
      </c>
      <c r="G44" s="50">
        <f>IF(B44="","",MAX(F44*2-E44,F44))</f>
        <v/>
      </c>
      <c r="H44" s="51">
        <f>IF(B44="","",IF(E44=0,"🔴 CRÍTICO — Sem Estoque",IF(E44&lt;=F44/2,"🟠 URGENTE","🟡 ATENÇÃO")))</f>
        <v/>
      </c>
      <c r="I44" s="1" t="n"/>
    </row>
    <row r="45">
      <c r="A45" s="1" t="n"/>
      <c r="I45" s="1" t="n"/>
    </row>
    <row r="46" ht="10" customHeight="1">
      <c r="A46" s="1" t="n"/>
      <c r="I46" s="1" t="n"/>
    </row>
    <row r="47" ht="28" customHeight="1">
      <c r="A47" s="1" t="n"/>
      <c r="B47" s="52" t="inlineStr">
        <is>
          <t>⚠️  TOTAL DE ITENS PARA REPOR</t>
        </is>
      </c>
      <c r="E47" s="52">
        <f>COUNTIF('📦 Inventário'!K5:K64,"🔴 REPOR")</f>
        <v/>
      </c>
      <c r="F47" s="53" t="inlineStr">
        <is>
          <t>✅  ITENS COM ESTOQUE OK</t>
        </is>
      </c>
      <c r="I47" s="1" t="n"/>
    </row>
    <row r="48" ht="36" customHeight="1">
      <c r="A48" s="1" t="n"/>
      <c r="B48" s="54">
        <f>IF(COUNTIF('📦 Inventário'!K5:K64,"🔴 REPOR")=0,"✅ Nenhum item precisa de reposição agora. Estoque saudável!","⚠️ Há "&amp;COUNTIF('📦 Inventário'!K5:K64,"🔴 REPOR")&amp;" item(ns) abaixo do mínimo. Veja a lista acima e faça o pedido!")</f>
        <v/>
      </c>
      <c r="I48" s="1" t="n"/>
    </row>
    <row r="49">
      <c r="A49" s="1" t="n"/>
      <c r="I49" s="1" t="n"/>
    </row>
    <row r="50">
      <c r="A50" s="1" t="n"/>
      <c r="I50" s="1" t="n"/>
    </row>
    <row r="51">
      <c r="A51" s="1" t="n"/>
      <c r="I51" s="1" t="n"/>
    </row>
  </sheetData>
  <mergeCells count="5">
    <mergeCell ref="B48:H48"/>
    <mergeCell ref="B1:J1"/>
    <mergeCell ref="F47:H47"/>
    <mergeCell ref="B47:D47"/>
    <mergeCell ref="B2:J2"/>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J23"/>
  <sheetViews>
    <sheetView showGridLines="0" workbookViewId="0">
      <selection activeCell="A1" sqref="A1"/>
    </sheetView>
  </sheetViews>
  <sheetFormatPr baseColWidth="8" defaultRowHeight="15"/>
  <cols>
    <col width="3" customWidth="1" min="1" max="1"/>
    <col width="22" customWidth="1" min="2" max="2"/>
    <col width="18" customWidth="1" min="3" max="3"/>
    <col width="18" customWidth="1" min="4" max="4"/>
    <col width="18" customWidth="1" min="5" max="5"/>
    <col width="18" customWidth="1" min="6" max="6"/>
    <col width="18" customWidth="1" min="7" max="7"/>
    <col width="18" customWidth="1" min="8" max="8"/>
    <col width="3" customWidth="1" min="9" max="9"/>
  </cols>
  <sheetData>
    <row r="1" ht="48" customHeight="1">
      <c r="A1" s="1" t="n"/>
      <c r="B1" s="2" t="inlineStr">
        <is>
          <t>📊  DASHBOARD  |  VISÃO GERAL DO SEU NEGÓCIO DE REVENDA</t>
        </is>
      </c>
      <c r="I1" s="1" t="n"/>
    </row>
    <row r="2" ht="22" customHeight="1">
      <c r="A2" s="1" t="n"/>
      <c r="B2" s="3" t="inlineStr">
        <is>
          <t>Métricas calculadas automaticamente. Aqui você vê a saúde do seu estoque em tempo real.</t>
        </is>
      </c>
      <c r="I2" s="1" t="n"/>
    </row>
    <row r="3">
      <c r="A3" s="1" t="n"/>
      <c r="I3" s="1" t="n"/>
    </row>
    <row r="4" ht="28" customHeight="1">
      <c r="A4" s="1" t="n"/>
      <c r="B4" s="55" t="inlineStr">
        <is>
          <t>▸  INDICADORES DE ESTOQUE</t>
        </is>
      </c>
      <c r="I4" s="1" t="n"/>
    </row>
    <row r="5" ht="22" customHeight="1">
      <c r="A5" s="1" t="n"/>
      <c r="B5" s="22" t="inlineStr">
        <is>
          <t>Produtos Cadastrados</t>
        </is>
      </c>
      <c r="C5" s="25" t="inlineStr">
        <is>
          <t>Itens p/ Repor 🔴</t>
        </is>
      </c>
      <c r="D5" s="24" t="inlineStr">
        <is>
          <t>Itens OK ✅</t>
        </is>
      </c>
      <c r="E5" s="23" t="inlineStr">
        <is>
          <t>Custo Total Estoque</t>
        </is>
      </c>
      <c r="F5" s="56" t="inlineStr">
        <is>
          <t>Valor Potencial Venda</t>
        </is>
      </c>
      <c r="G5" s="24" t="inlineStr">
        <is>
          <t>Margem Média</t>
        </is>
      </c>
      <c r="I5" s="1" t="n"/>
    </row>
    <row r="6" ht="36" customHeight="1">
      <c r="A6" s="1" t="n"/>
      <c r="B6" s="57">
        <f>COUNTA('📦 Inventário'!B5:B64)</f>
        <v/>
      </c>
      <c r="C6" s="58">
        <f>COUNTIF('📦 Inventário'!K5:K64,"🔴 REPOR")</f>
        <v/>
      </c>
      <c r="D6" s="59">
        <f>COUNTIF('📦 Inventário'!K5:K64,"✅ OK")</f>
        <v/>
      </c>
      <c r="E6" s="60">
        <f>SUMPRODUCT('📦 Inventário'!F5:F64,'📦 Inventário'!I5:I64)</f>
        <v/>
      </c>
      <c r="F6" s="61">
        <f>SUMPRODUCT('📦 Inventário'!G5:G64,'📦 Inventário'!I5:I64)</f>
        <v/>
      </c>
      <c r="G6" s="62">
        <f>IFERROR(AVERAGE('📦 Inventário'!H5:H64),"")</f>
        <v/>
      </c>
      <c r="I6" s="1" t="n"/>
    </row>
    <row r="7">
      <c r="A7" s="1" t="n"/>
      <c r="I7" s="1" t="n"/>
    </row>
    <row r="8" ht="28" customHeight="1">
      <c r="A8" s="1" t="n"/>
      <c r="B8" s="63" t="inlineStr">
        <is>
          <t>▸  INDICADORES DE MOVIMENTAÇÃO</t>
        </is>
      </c>
      <c r="I8" s="1" t="n"/>
    </row>
    <row r="9" ht="22" customHeight="1">
      <c r="A9" s="1" t="n"/>
      <c r="B9" s="56" t="inlineStr">
        <is>
          <t>Total Entradas (un)</t>
        </is>
      </c>
      <c r="C9" s="23" t="inlineStr">
        <is>
          <t>Total Saídas (un)</t>
        </is>
      </c>
      <c r="D9" s="22" t="inlineStr">
        <is>
          <t>Compras (R$)</t>
        </is>
      </c>
      <c r="E9" s="24" t="inlineStr">
        <is>
          <t>Vendas (R$)</t>
        </is>
      </c>
      <c r="F9" s="64" t="inlineStr">
        <is>
          <t>Nº Fornecedores</t>
        </is>
      </c>
      <c r="G9" s="25" t="inlineStr">
        <is>
          <t>Perdas Registradas</t>
        </is>
      </c>
      <c r="I9" s="1" t="n"/>
    </row>
    <row r="10" ht="36" customHeight="1">
      <c r="A10" s="1" t="n"/>
      <c r="B10" s="38">
        <f>SUMIF('🔄 Movimentação'!C5:C104,"📥 Entrada - Compra",'🔄 Movimentação'!F5:F104)</f>
        <v/>
      </c>
      <c r="C10" s="39">
        <f>SUMIF('🔄 Movimentação'!C5:C104,"📤 Saída - Venda",'🔄 Movimentação'!F5:F104)</f>
        <v/>
      </c>
      <c r="D10" s="40">
        <f>SUMIF('🔄 Movimentação'!C5:C104,"📥 Entrada - Compra",'🔄 Movimentação'!H5:H104)</f>
        <v/>
      </c>
      <c r="E10" s="41">
        <f>SUMIF('🔄 Movimentação'!C5:C104,"📤 Saída - Venda",'🔄 Movimentação'!H5:H104)</f>
        <v/>
      </c>
      <c r="F10" s="65">
        <f>COUNTA('🏭 Fornecedores'!B5:B34)</f>
        <v/>
      </c>
      <c r="G10" s="66">
        <f>SUMIF('🔄 Movimentação'!C5:C104,"📤 Saída - Perda",'🔄 Movimentação'!H5:H104)</f>
        <v/>
      </c>
      <c r="I10" s="1" t="n"/>
    </row>
    <row r="11">
      <c r="A11" s="1" t="n"/>
      <c r="I11" s="1" t="n"/>
    </row>
    <row r="12" ht="28" customHeight="1">
      <c r="A12" s="1" t="n"/>
      <c r="B12" s="67" t="inlineStr">
        <is>
          <t>🚨  ALERTA GERAL DO ESTOQUE</t>
        </is>
      </c>
      <c r="I12" s="1" t="n"/>
    </row>
    <row r="13" ht="36" customHeight="1">
      <c r="A13" s="1" t="n"/>
      <c r="B13" s="54">
        <f>IF(COUNTIF('📦 Inventário'!K5:K64,"🔴 REPOR")=0,"✅ Estoque saudável! Nenhum produto abaixo do mínimo no momento.","🔴 ATENÇÃO: "&amp;COUNTIF('📦 Inventário'!K5:K64,"🔴 REPOR")&amp;" produto(s) precisam de reposição urgente. Acesse a aba 🚨 Alertas de Reposição!")</f>
        <v/>
      </c>
      <c r="I13" s="1" t="n"/>
    </row>
    <row r="14">
      <c r="A14" s="1" t="n"/>
      <c r="I14" s="1" t="n"/>
    </row>
    <row r="15" ht="28" customHeight="1">
      <c r="A15" s="1" t="n"/>
      <c r="B15" s="68" t="inlineStr">
        <is>
          <t>💡  BOAS PRÁTICAS PARA REVENDEDORES</t>
        </is>
      </c>
      <c r="I15" s="1" t="n"/>
    </row>
    <row r="16" ht="22" customHeight="1">
      <c r="A16" s="1" t="n"/>
      <c r="B16" s="69" t="inlineStr">
        <is>
          <t>📦  Não inclua o custo do frete no campo 'Custo Aquisição' sem antes dividir pelo número de unidades recebidas.</t>
        </is>
      </c>
      <c r="I16" s="1" t="n"/>
    </row>
    <row r="17" ht="22" customHeight="1">
      <c r="A17" s="1" t="n"/>
      <c r="B17" s="70" t="inlineStr">
        <is>
          <t>🔄  Registre devoluções como 'Entrada - Devolução' na aba Movimentação para manter o saldo correto.</t>
        </is>
      </c>
      <c r="I17" s="1" t="n"/>
    </row>
    <row r="18" ht="22" customHeight="1">
      <c r="A18" s="1" t="n"/>
      <c r="B18" s="69" t="inlineStr">
        <is>
          <t>📅  Faça um inventário físico mensal e compare com o Estoque Atual no sistema. Divergências indicam perda ou erro.</t>
        </is>
      </c>
      <c r="I18" s="1" t="n"/>
    </row>
    <row r="19" ht="22" customHeight="1">
      <c r="A19" s="1" t="n"/>
      <c r="B19" s="70" t="inlineStr">
        <is>
          <t>📊  Produtos com Margem abaixo de 15% merecem atenção: renegocie com o fornecedor ou revise o preço de venda.</t>
        </is>
      </c>
      <c r="I19" s="1" t="n"/>
    </row>
    <row r="20" ht="22" customHeight="1">
      <c r="A20" s="1" t="n"/>
      <c r="B20" s="69" t="inlineStr">
        <is>
          <t>🏭  Mantenha sempre 2 fornecedores alternativos para seus itens mais vendidos. Evite dependência de um único parceiro.</t>
        </is>
      </c>
      <c r="I20" s="1" t="n"/>
    </row>
    <row r="21">
      <c r="A21" s="1" t="n"/>
      <c r="I21" s="1" t="n"/>
    </row>
    <row r="22">
      <c r="A22" s="1" t="n"/>
      <c r="I22" s="1" t="n"/>
    </row>
    <row r="23">
      <c r="A23" s="1" t="n"/>
      <c r="I23" s="1" t="n"/>
    </row>
  </sheetData>
  <mergeCells count="12">
    <mergeCell ref="B8:H8"/>
    <mergeCell ref="B17:H17"/>
    <mergeCell ref="B18:H18"/>
    <mergeCell ref="B13:H13"/>
    <mergeCell ref="B4:H4"/>
    <mergeCell ref="B12:H12"/>
    <mergeCell ref="B1:J1"/>
    <mergeCell ref="B16:H16"/>
    <mergeCell ref="B15:H15"/>
    <mergeCell ref="B19:H19"/>
    <mergeCell ref="B20:H20"/>
    <mergeCell ref="B2:J2"/>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B40"/>
  <sheetViews>
    <sheetView showGridLines="0" workbookViewId="0">
      <selection activeCell="A1" sqref="A1"/>
    </sheetView>
  </sheetViews>
  <sheetFormatPr baseColWidth="8" defaultRowHeight="15"/>
  <cols>
    <col width="3" customWidth="1" min="1" max="1"/>
    <col width="88" customWidth="1" min="2" max="2"/>
  </cols>
  <sheetData>
    <row r="1" ht="48" customHeight="1">
      <c r="A1" s="1" t="n"/>
      <c r="B1" s="71" t="inlineStr">
        <is>
          <t>📖  GUIA DE USO — SISTEMA DE CONTROLE DE ESTOQUE E GESTÃO DE FORNECEDORES</t>
        </is>
      </c>
    </row>
    <row r="3" ht="28" customHeight="1">
      <c r="A3" s="1" t="n"/>
      <c r="B3" s="72" t="inlineStr">
        <is>
          <t>🏭  ABA 1: FORNECEDORES</t>
        </is>
      </c>
    </row>
    <row r="4" ht="40" customHeight="1">
      <c r="A4" s="1" t="n"/>
      <c r="B4" s="69" t="inlineStr">
        <is>
          <t>Cadastre todos os seus fornecedores antes de começar. Quanto mais completo, mais fácil negociar.</t>
        </is>
      </c>
    </row>
    <row r="5" ht="22" customHeight="1">
      <c r="A5" s="1" t="n"/>
      <c r="B5" s="73" t="inlineStr">
        <is>
          <t>• Preencha o prazo médio de entrega — isso define quando você deve fazer o próximo pedido</t>
        </is>
      </c>
    </row>
    <row r="6" ht="22" customHeight="1">
      <c r="A6" s="1" t="n"/>
      <c r="B6" s="73" t="inlineStr">
        <is>
          <t>• Guarde o link do catálogo para agilizar novas compras</t>
        </is>
      </c>
    </row>
    <row r="7" ht="22" customHeight="1">
      <c r="A7" s="1" t="n"/>
      <c r="B7" s="73" t="inlineStr">
        <is>
          <t>• Use a coluna 'Condição Pagamento' para lembrar qual fornecedor oferece melhores termos</t>
        </is>
      </c>
    </row>
    <row r="8" ht="8" customHeight="1">
      <c r="A8" s="1" t="n"/>
      <c r="B8" s="74" t="inlineStr"/>
    </row>
    <row r="9" ht="28" customHeight="1">
      <c r="A9" s="1" t="n"/>
      <c r="B9" s="72" t="inlineStr">
        <is>
          <t>📦  ABA 2: INVENTÁRIO</t>
        </is>
      </c>
    </row>
    <row r="10" ht="40" customHeight="1">
      <c r="A10" s="1" t="n"/>
      <c r="B10" s="69" t="inlineStr">
        <is>
          <t>Cadastre cada produto com SKU único, custo real (incluindo frete!) e estoque mínimo.</t>
        </is>
      </c>
    </row>
    <row r="11" ht="22" customHeight="1">
      <c r="A11" s="1" t="n"/>
      <c r="B11" s="73" t="inlineStr">
        <is>
          <t>• SKU: crie um código simples. Ex: CAM-BRU-G = Camiseta Branca Unissex G</t>
        </is>
      </c>
    </row>
    <row r="12" ht="22" customHeight="1">
      <c r="A12" s="1" t="n"/>
      <c r="B12" s="73" t="inlineStr">
        <is>
          <t>• Custo Aquisição: inclua SEMPRE o valor do frete rateado por unidade</t>
        </is>
      </c>
    </row>
    <row r="13" ht="22" customHeight="1">
      <c r="A13" s="1" t="n"/>
      <c r="B13" s="73" t="inlineStr">
        <is>
          <t>• Estoque Mínimo: quantas unidades precisam existir para você nunca ficar sem? Coloque esse número</t>
        </is>
      </c>
    </row>
    <row r="14" ht="22" customHeight="1">
      <c r="A14" s="1" t="n"/>
      <c r="B14" s="73" t="inlineStr">
        <is>
          <t>• A Margem é calculada automaticamente: (Preço Venda - Custo) / Preço Venda</t>
        </is>
      </c>
    </row>
    <row r="15" ht="22" customHeight="1">
      <c r="A15" s="1" t="n"/>
      <c r="B15" s="73" t="inlineStr">
        <is>
          <t>• O Status 🔴 REPOR aparece automaticamente quando o Estoque Atual ≤ Estoque Mínimo</t>
        </is>
      </c>
    </row>
    <row r="16" ht="8" customHeight="1">
      <c r="A16" s="1" t="n"/>
      <c r="B16" s="74" t="inlineStr"/>
    </row>
    <row r="17" ht="28" customHeight="1">
      <c r="A17" s="1" t="n"/>
      <c r="B17" s="72" t="inlineStr">
        <is>
          <t>🔄  ABA 3: MOVIMENTAÇÃO</t>
        </is>
      </c>
    </row>
    <row r="18" ht="40" customHeight="1">
      <c r="A18" s="1" t="n"/>
      <c r="B18" s="69" t="inlineStr">
        <is>
          <t>Registre CADA movimentação. 10 minutos por dia garante que seu sistema bate com a realidade.</t>
        </is>
      </c>
    </row>
    <row r="19" ht="22" customHeight="1">
      <c r="A19" s="1" t="n"/>
      <c r="B19" s="73" t="inlineStr">
        <is>
          <t>• 📥 Entrada - Compra: chegou mercadoria do fornecedor</t>
        </is>
      </c>
    </row>
    <row r="20" ht="22" customHeight="1">
      <c r="A20" s="1" t="n"/>
      <c r="B20" s="73" t="inlineStr">
        <is>
          <t>• 📥 Entrada - Devolução: cliente devolveu produto</t>
        </is>
      </c>
    </row>
    <row r="21" ht="22" customHeight="1">
      <c r="A21" s="1" t="n"/>
      <c r="B21" s="73" t="inlineStr">
        <is>
          <t>• 📤 Saída - Venda: você vendeu uma unidade</t>
        </is>
      </c>
    </row>
    <row r="22" ht="22" customHeight="1">
      <c r="A22" s="1" t="n"/>
      <c r="B22" s="73" t="inlineStr">
        <is>
          <t>• 📤 Saída - Perda: produto danificado, vencido ou extraviado</t>
        </is>
      </c>
    </row>
    <row r="23" ht="22" customHeight="1">
      <c r="A23" s="1" t="n"/>
      <c r="B23" s="73" t="inlineStr">
        <is>
          <t>• ⚠️ Ajuste de Inventário: correção após contagem física mensal</t>
        </is>
      </c>
    </row>
    <row r="24" ht="22" customHeight="1">
      <c r="A24" s="1" t="n"/>
      <c r="B24" s="73" t="inlineStr">
        <is>
          <t>• ATENÇÃO: O saldo do Inventário NÃO atualiza automaticamente — atualize manualmente na aba 📦 Inventário</t>
        </is>
      </c>
    </row>
    <row r="25" ht="8" customHeight="1">
      <c r="A25" s="1" t="n"/>
      <c r="B25" s="74" t="inlineStr"/>
    </row>
    <row r="26" ht="28" customHeight="1">
      <c r="A26" s="1" t="n"/>
      <c r="B26" s="72" t="inlineStr">
        <is>
          <t>🚨  ABA 4: ALERTAS DE REPOSIÇÃO</t>
        </is>
      </c>
    </row>
    <row r="27" ht="40" customHeight="1">
      <c r="A27" s="1" t="n"/>
      <c r="B27" s="69" t="inlineStr">
        <is>
          <t>Lista automática dos produtos abaixo do estoque mínimo. Não precisa preencher nada aqui.</t>
        </is>
      </c>
    </row>
    <row r="28" ht="22" customHeight="1">
      <c r="A28" s="1" t="n"/>
      <c r="B28" s="73" t="inlineStr">
        <is>
          <t>• 🔴 CRÍTICO: produto com estoque zero. Risco de perder vendas imediatamente</t>
        </is>
      </c>
    </row>
    <row r="29" ht="22" customHeight="1">
      <c r="A29" s="1" t="n"/>
      <c r="B29" s="73" t="inlineStr">
        <is>
          <t>• 🟠 URGENTE: estoque abaixo da metade do mínimo. Faça o pedido hoje</t>
        </is>
      </c>
    </row>
    <row r="30" ht="22" customHeight="1">
      <c r="A30" s="1" t="n"/>
      <c r="B30" s="73" t="inlineStr">
        <is>
          <t>• 🟡 ATENÇÃO: estoque abaixo do mínimo, mas ainda há algum item disponível</t>
        </is>
      </c>
    </row>
    <row r="31" ht="8" customHeight="1">
      <c r="A31" s="1" t="n"/>
      <c r="B31" s="74" t="inlineStr"/>
    </row>
    <row r="32" ht="28" customHeight="1">
      <c r="A32" s="1" t="n"/>
      <c r="B32" s="72" t="inlineStr">
        <is>
          <t>📊  ABA 5: DASHBOARD</t>
        </is>
      </c>
    </row>
    <row r="33" ht="40" customHeight="1">
      <c r="A33" s="1" t="n"/>
      <c r="B33" s="69" t="inlineStr">
        <is>
          <t>Visão consolidada automática. Use para tomar decisões de compra e avaliar a saúde do negócio.</t>
        </is>
      </c>
    </row>
    <row r="34" ht="8" customHeight="1">
      <c r="A34" s="1" t="n"/>
      <c r="B34" s="74" t="inlineStr"/>
    </row>
    <row r="35" ht="28" customHeight="1">
      <c r="A35" s="1" t="n"/>
      <c r="B35" s="72" t="inlineStr">
        <is>
          <t>🗓️  ROTINA RECOMENDADA</t>
        </is>
      </c>
    </row>
    <row r="36" ht="22" customHeight="1">
      <c r="A36" s="1" t="n"/>
      <c r="B36" s="73" t="inlineStr">
        <is>
          <t>📅 DIÁRIO (10 min): Registre todas as entradas e saídas na aba 🔄 Movimentação</t>
        </is>
      </c>
    </row>
    <row r="37" ht="22" customHeight="1">
      <c r="A37" s="1" t="n"/>
      <c r="B37" s="73" t="inlineStr">
        <is>
          <t>📅 DIÁRIO (2 min): Atualize o Estoque Atual na aba 📦 Inventário</t>
        </is>
      </c>
    </row>
    <row r="38" ht="22" customHeight="1">
      <c r="A38" s="1" t="n"/>
      <c r="B38" s="73" t="inlineStr">
        <is>
          <t>📅 SEMANAL: Verifique a aba 🚨 Alertas e programe pedidos ao fornecedor</t>
        </is>
      </c>
    </row>
    <row r="39" ht="22" customHeight="1">
      <c r="A39" s="1" t="n"/>
      <c r="B39" s="73" t="inlineStr">
        <is>
          <t>📅 MENSAL: Faça contagem física e compare com o sistema. Corrija com Ajuste de Inventário</t>
        </is>
      </c>
    </row>
    <row r="40" ht="22" customHeight="1">
      <c r="A40" s="1" t="n"/>
      <c r="B40" s="73" t="inlineStr">
        <is>
          <t>📅 TRIMESTRAL: Analise quais produtos têm menor giro e renegocie com fornecedores</t>
        </is>
      </c>
    </row>
  </sheetData>
  <mergeCells count="1">
    <mergeCell ref="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2026-03-04T10:57:18Z</dcterms:created>
  <dcterms:modified xmlns:dcterms="http://purl.org/dc/terms/" xmlns:xsi="http://www.w3.org/2001/XMLSchema-instance" xsi:type="dcterms:W3CDTF">2026-03-04T10:57:19Z</dcterms:modified>
</cp:coreProperties>
</file>